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utrell\RMA Commercial Lending School\Global Cash Flow - Year 2\2024\Case Study\Instructor Files\"/>
    </mc:Choice>
  </mc:AlternateContent>
  <xr:revisionPtr revIDLastSave="0" documentId="13_ncr:1_{9768CF6F-2D3D-4C38-9826-77DA0C08D7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lobal" sheetId="1" r:id="rId1"/>
    <sheet name="Individual 1" sheetId="2" r:id="rId2"/>
    <sheet name="Individual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3" l="1"/>
  <c r="D15" i="1" s="1"/>
  <c r="C48" i="3"/>
  <c r="C20" i="3"/>
  <c r="D13" i="1" s="1"/>
  <c r="C12" i="3"/>
  <c r="C7" i="3"/>
  <c r="C52" i="2"/>
  <c r="C48" i="2"/>
  <c r="C36" i="2"/>
  <c r="C34" i="2"/>
  <c r="C5" i="1" s="1"/>
  <c r="C20" i="2"/>
  <c r="C12" i="2"/>
  <c r="C7" i="2"/>
  <c r="E91" i="3"/>
  <c r="E75" i="3"/>
  <c r="E59" i="3"/>
  <c r="E43" i="3"/>
  <c r="E27" i="3"/>
  <c r="E91" i="2"/>
  <c r="E75" i="2"/>
  <c r="E59" i="2"/>
  <c r="E43" i="2"/>
  <c r="E27" i="2"/>
  <c r="D91" i="3"/>
  <c r="C91" i="3"/>
  <c r="D75" i="3"/>
  <c r="C75" i="3"/>
  <c r="D59" i="3"/>
  <c r="C59" i="3"/>
  <c r="D43" i="3"/>
  <c r="C43" i="3"/>
  <c r="D27" i="3"/>
  <c r="C27" i="3"/>
  <c r="D91" i="2"/>
  <c r="C91" i="2"/>
  <c r="D75" i="2"/>
  <c r="C75" i="2"/>
  <c r="D59" i="2"/>
  <c r="C59" i="2"/>
  <c r="D43" i="2"/>
  <c r="C43" i="2"/>
  <c r="D27" i="2"/>
  <c r="C27" i="2"/>
  <c r="B4" i="1"/>
  <c r="B11" i="1" s="1"/>
  <c r="B5" i="1"/>
  <c r="B6" i="1"/>
  <c r="B7" i="1"/>
  <c r="B8" i="1"/>
  <c r="B9" i="1"/>
  <c r="D68" i="1"/>
  <c r="D67" i="1"/>
  <c r="D66" i="1"/>
  <c r="D65" i="1"/>
  <c r="D64" i="1"/>
  <c r="D63" i="1"/>
  <c r="D59" i="1"/>
  <c r="D58" i="1"/>
  <c r="D57" i="1"/>
  <c r="D56" i="1"/>
  <c r="D55" i="1"/>
  <c r="D54" i="1"/>
  <c r="D43" i="1"/>
  <c r="D42" i="1"/>
  <c r="D41" i="1"/>
  <c r="D40" i="1"/>
  <c r="D39" i="1"/>
  <c r="D34" i="1"/>
  <c r="D33" i="1"/>
  <c r="D32" i="1"/>
  <c r="D31" i="1"/>
  <c r="D30" i="1"/>
  <c r="C31" i="1"/>
  <c r="F31" i="1" s="1"/>
  <c r="D18" i="1"/>
  <c r="D16" i="1"/>
  <c r="D14" i="1"/>
  <c r="D9" i="1"/>
  <c r="D8" i="1"/>
  <c r="D7" i="1"/>
  <c r="D6" i="1"/>
  <c r="D5" i="1"/>
  <c r="B68" i="1"/>
  <c r="B67" i="1"/>
  <c r="B66" i="1"/>
  <c r="B65" i="1"/>
  <c r="B64" i="1"/>
  <c r="B63" i="1"/>
  <c r="B70" i="1" s="1"/>
  <c r="B59" i="1"/>
  <c r="B58" i="1"/>
  <c r="D38" i="1"/>
  <c r="D29" i="1"/>
  <c r="B57" i="1"/>
  <c r="B56" i="1"/>
  <c r="B55" i="1"/>
  <c r="B54" i="1"/>
  <c r="B61" i="1" s="1"/>
  <c r="B43" i="1"/>
  <c r="B42" i="1"/>
  <c r="B41" i="1"/>
  <c r="B40" i="1"/>
  <c r="B39" i="1"/>
  <c r="B38" i="1"/>
  <c r="B45" i="1" s="1"/>
  <c r="B34" i="1"/>
  <c r="B33" i="1"/>
  <c r="B32" i="1"/>
  <c r="B31" i="1"/>
  <c r="B30" i="1"/>
  <c r="B29" i="1"/>
  <c r="B36" i="1" s="1"/>
  <c r="B18" i="1"/>
  <c r="B17" i="1"/>
  <c r="B16" i="1"/>
  <c r="B15" i="1"/>
  <c r="B14" i="1"/>
  <c r="B13" i="1"/>
  <c r="B20" i="1" s="1"/>
  <c r="D4" i="1"/>
  <c r="E98" i="3"/>
  <c r="C68" i="1" s="1"/>
  <c r="F68" i="1" s="1"/>
  <c r="D98" i="3"/>
  <c r="C43" i="1" s="1"/>
  <c r="F43" i="1" s="1"/>
  <c r="C98" i="3"/>
  <c r="C102" i="3" s="1"/>
  <c r="E82" i="3"/>
  <c r="E86" i="3" s="1"/>
  <c r="D82" i="3"/>
  <c r="D86" i="3" s="1"/>
  <c r="C82" i="3"/>
  <c r="D17" i="1" s="1"/>
  <c r="E66" i="3"/>
  <c r="C66" i="1" s="1"/>
  <c r="D66" i="3"/>
  <c r="C41" i="1" s="1"/>
  <c r="C66" i="3"/>
  <c r="C70" i="3" s="1"/>
  <c r="E50" i="3"/>
  <c r="E54" i="3" s="1"/>
  <c r="D50" i="3"/>
  <c r="D54" i="3" s="1"/>
  <c r="C50" i="3"/>
  <c r="C15" i="1" s="1"/>
  <c r="E34" i="3"/>
  <c r="E38" i="3" s="1"/>
  <c r="D34" i="3"/>
  <c r="C39" i="1" s="1"/>
  <c r="C34" i="3"/>
  <c r="C38" i="3" s="1"/>
  <c r="E8" i="3"/>
  <c r="E10" i="3" s="1"/>
  <c r="E15" i="3" s="1"/>
  <c r="D8" i="3"/>
  <c r="D10" i="3" s="1"/>
  <c r="D14" i="3" s="1"/>
  <c r="C8" i="3"/>
  <c r="E98" i="2"/>
  <c r="E102" i="2" s="1"/>
  <c r="D98" i="2"/>
  <c r="D102" i="2" s="1"/>
  <c r="C98" i="2"/>
  <c r="C102" i="2" s="1"/>
  <c r="E82" i="2"/>
  <c r="E86" i="2" s="1"/>
  <c r="D82" i="2"/>
  <c r="D86" i="2" s="1"/>
  <c r="C82" i="2"/>
  <c r="C86" i="2" s="1"/>
  <c r="E66" i="2"/>
  <c r="E70" i="2" s="1"/>
  <c r="D66" i="2"/>
  <c r="D70" i="2" s="1"/>
  <c r="C66" i="2"/>
  <c r="C70" i="2" s="1"/>
  <c r="E50" i="2"/>
  <c r="E54" i="2" s="1"/>
  <c r="D50" i="2"/>
  <c r="D54" i="2" s="1"/>
  <c r="C50" i="2"/>
  <c r="C54" i="2" s="1"/>
  <c r="D34" i="2"/>
  <c r="D38" i="2" s="1"/>
  <c r="D8" i="2"/>
  <c r="D10" i="2" s="1"/>
  <c r="D15" i="2" s="1"/>
  <c r="C8" i="2"/>
  <c r="C10" i="2" s="1"/>
  <c r="C14" i="2" s="1"/>
  <c r="E34" i="2"/>
  <c r="E38" i="2" s="1"/>
  <c r="E8" i="2"/>
  <c r="E10" i="2" s="1"/>
  <c r="E14" i="2" s="1"/>
  <c r="F15" i="1" l="1"/>
  <c r="C10" i="3"/>
  <c r="C14" i="3" s="1"/>
  <c r="C15" i="3" s="1"/>
  <c r="C18" i="3" s="1"/>
  <c r="F5" i="1"/>
  <c r="E14" i="3"/>
  <c r="E18" i="3" s="1"/>
  <c r="C17" i="1"/>
  <c r="F17" i="1" s="1"/>
  <c r="D38" i="3"/>
  <c r="C54" i="3"/>
  <c r="D70" i="3"/>
  <c r="C86" i="3"/>
  <c r="D102" i="3"/>
  <c r="C8" i="1"/>
  <c r="F8" i="1" s="1"/>
  <c r="C33" i="1"/>
  <c r="F33" i="1" s="1"/>
  <c r="C40" i="1"/>
  <c r="F40" i="1" s="1"/>
  <c r="D14" i="2"/>
  <c r="D18" i="2" s="1"/>
  <c r="C38" i="2"/>
  <c r="C9" i="1"/>
  <c r="F9" i="1" s="1"/>
  <c r="C16" i="1"/>
  <c r="F16" i="1" s="1"/>
  <c r="C30" i="1"/>
  <c r="F30" i="1" s="1"/>
  <c r="C34" i="1"/>
  <c r="F34" i="1" s="1"/>
  <c r="C15" i="2"/>
  <c r="C18" i="2" s="1"/>
  <c r="D15" i="3"/>
  <c r="C6" i="1"/>
  <c r="F6" i="1" s="1"/>
  <c r="C42" i="1"/>
  <c r="E42" i="1" s="1"/>
  <c r="C7" i="1"/>
  <c r="F7" i="1" s="1"/>
  <c r="C14" i="1"/>
  <c r="F14" i="1" s="1"/>
  <c r="C18" i="1"/>
  <c r="F18" i="1" s="1"/>
  <c r="C32" i="1"/>
  <c r="F32" i="1" s="1"/>
  <c r="E15" i="2"/>
  <c r="E18" i="2" s="1"/>
  <c r="D18" i="3"/>
  <c r="C38" i="1" s="1"/>
  <c r="E102" i="3"/>
  <c r="C67" i="1"/>
  <c r="E67" i="1" s="1"/>
  <c r="E70" i="3"/>
  <c r="C59" i="1"/>
  <c r="F59" i="1" s="1"/>
  <c r="C58" i="1"/>
  <c r="C57" i="1"/>
  <c r="F57" i="1" s="1"/>
  <c r="C65" i="1"/>
  <c r="F65" i="1" s="1"/>
  <c r="C56" i="1"/>
  <c r="E56" i="1" s="1"/>
  <c r="E31" i="1"/>
  <c r="C64" i="1"/>
  <c r="E64" i="1" s="1"/>
  <c r="C55" i="1"/>
  <c r="F55" i="1" s="1"/>
  <c r="E66" i="1"/>
  <c r="D36" i="1"/>
  <c r="E39" i="1"/>
  <c r="E43" i="1"/>
  <c r="E41" i="1"/>
  <c r="E33" i="1"/>
  <c r="E9" i="1"/>
  <c r="E68" i="1"/>
  <c r="E58" i="1"/>
  <c r="D61" i="1"/>
  <c r="D70" i="1"/>
  <c r="E34" i="1"/>
  <c r="D45" i="1"/>
  <c r="E18" i="1"/>
  <c r="F66" i="1"/>
  <c r="F58" i="1"/>
  <c r="E30" i="1"/>
  <c r="F39" i="1"/>
  <c r="F41" i="1"/>
  <c r="D20" i="1"/>
  <c r="E17" i="1"/>
  <c r="E15" i="1"/>
  <c r="D11" i="1"/>
  <c r="C54" i="1"/>
  <c r="E54" i="1" s="1"/>
  <c r="E8" i="1"/>
  <c r="E5" i="1"/>
  <c r="E14" i="1" l="1"/>
  <c r="D22" i="3"/>
  <c r="E7" i="1"/>
  <c r="E40" i="1"/>
  <c r="E32" i="1"/>
  <c r="F42" i="1"/>
  <c r="E16" i="1"/>
  <c r="F64" i="1"/>
  <c r="E55" i="1"/>
  <c r="F67" i="1"/>
  <c r="E22" i="3"/>
  <c r="C63" i="1"/>
  <c r="E59" i="1"/>
  <c r="E57" i="1"/>
  <c r="F56" i="1"/>
  <c r="E65" i="1"/>
  <c r="C22" i="3"/>
  <c r="C13" i="1"/>
  <c r="F54" i="1"/>
  <c r="C61" i="1"/>
  <c r="D22" i="2"/>
  <c r="C29" i="1"/>
  <c r="C22" i="2"/>
  <c r="C4" i="1"/>
  <c r="D47" i="1"/>
  <c r="D72" i="1"/>
  <c r="D22" i="1"/>
  <c r="E6" i="1"/>
  <c r="E22" i="2"/>
  <c r="E61" i="1" l="1"/>
  <c r="E63" i="1"/>
  <c r="E70" i="1" s="1"/>
  <c r="F63" i="1"/>
  <c r="C70" i="1"/>
  <c r="F70" i="1" s="1"/>
  <c r="F13" i="1"/>
  <c r="E13" i="1"/>
  <c r="E20" i="1" s="1"/>
  <c r="C20" i="1"/>
  <c r="F20" i="1" s="1"/>
  <c r="F38" i="1"/>
  <c r="C45" i="1"/>
  <c r="F45" i="1" s="1"/>
  <c r="E38" i="1"/>
  <c r="E45" i="1" s="1"/>
  <c r="F61" i="1"/>
  <c r="E29" i="1"/>
  <c r="E36" i="1" s="1"/>
  <c r="F29" i="1"/>
  <c r="C36" i="1"/>
  <c r="F36" i="1" s="1"/>
  <c r="F4" i="1"/>
  <c r="C11" i="1"/>
  <c r="F11" i="1" s="1"/>
  <c r="E4" i="1"/>
  <c r="E11" i="1" s="1"/>
  <c r="C72" i="1" l="1"/>
  <c r="E72" i="1" s="1"/>
  <c r="C47" i="1"/>
  <c r="F47" i="1" s="1"/>
  <c r="C22" i="1"/>
  <c r="F22" i="1" s="1"/>
  <c r="F72" i="1" l="1"/>
  <c r="E47" i="1"/>
  <c r="E22" i="1"/>
</calcChain>
</file>

<file path=xl/sharedStrings.xml><?xml version="1.0" encoding="utf-8"?>
<sst xmlns="http://schemas.openxmlformats.org/spreadsheetml/2006/main" count="177" uniqueCount="47">
  <si>
    <t>Personal Cash Flow</t>
  </si>
  <si>
    <t>Salaries &amp; Wages</t>
  </si>
  <si>
    <t>Retirement/Social Security</t>
  </si>
  <si>
    <t>Interest/Dividends</t>
  </si>
  <si>
    <t>Distributions from Related Interests</t>
  </si>
  <si>
    <t>Total Personal Cash Inflows</t>
  </si>
  <si>
    <t>Taxes (payroll, income, property, etc)</t>
  </si>
  <si>
    <t>Estimated Living Expenses</t>
  </si>
  <si>
    <t>Debt Service</t>
  </si>
  <si>
    <t>Cash</t>
  </si>
  <si>
    <t>Flow</t>
  </si>
  <si>
    <t>Debt</t>
  </si>
  <si>
    <t>Service</t>
  </si>
  <si>
    <t xml:space="preserve">Excess </t>
  </si>
  <si>
    <t>(Shortfall)</t>
  </si>
  <si>
    <t>Coverage</t>
  </si>
  <si>
    <t>Global Cash Flow</t>
  </si>
  <si>
    <t>Other Recurring Income</t>
  </si>
  <si>
    <t>Ownership Percentage</t>
  </si>
  <si>
    <t>Net Income</t>
  </si>
  <si>
    <t>+ Non-Recurring Expense (Income)</t>
  </si>
  <si>
    <t>+ Depreciation/Amortization</t>
  </si>
  <si>
    <t>+ Interest Expense</t>
  </si>
  <si>
    <t>Cash Flow Available for Debt Service</t>
  </si>
  <si>
    <t>- Shareholder Distributions</t>
  </si>
  <si>
    <t>Related Interest is based on the individual's pro-rata ownership</t>
  </si>
  <si>
    <t>Cash Flow Excess (Shortfall)</t>
  </si>
  <si>
    <r>
      <t>Personal Debt Payments</t>
    </r>
    <r>
      <rPr>
        <sz val="9"/>
        <color theme="1"/>
        <rFont val="Calibri"/>
        <family val="2"/>
        <scheme val="minor"/>
      </rPr>
      <t xml:space="preserve"> (not elsewhere classified)</t>
    </r>
  </si>
  <si>
    <t>Tax Adjustments for Non-recurring Income</t>
  </si>
  <si>
    <t>Related Interest Cash Flow</t>
  </si>
  <si>
    <t>Insert Related Interest # 3 Name</t>
  </si>
  <si>
    <t>Insert Related Interest # 4 Name</t>
  </si>
  <si>
    <t>Insert Related Interest # 5 Name</t>
  </si>
  <si>
    <r>
      <t>Personal Debt Payments</t>
    </r>
    <r>
      <rPr>
        <sz val="9"/>
        <rFont val="Calibri"/>
        <family val="2"/>
        <scheme val="minor"/>
      </rPr>
      <t xml:space="preserve"> (not elsewhere classified)</t>
    </r>
  </si>
  <si>
    <t>Total Personal Cash Inflows (After Tax)</t>
  </si>
  <si>
    <t>Total Personal Cash Inflows (Pre Tax)</t>
  </si>
  <si>
    <t xml:space="preserve">(35% of Personal Inflows (After Tax); minimum $30,000)     </t>
  </si>
  <si>
    <t>Global Cash Flow Year 3/Projected</t>
  </si>
  <si>
    <t>Year 3/
Projected</t>
  </si>
  <si>
    <t>William D Sink</t>
  </si>
  <si>
    <t>Projected</t>
  </si>
  <si>
    <t>Billy's Plumbing Service</t>
  </si>
  <si>
    <t>City Park Apartments</t>
  </si>
  <si>
    <t>Mitchell R Davis</t>
  </si>
  <si>
    <t>Global Cash Flow Year 1/2022</t>
  </si>
  <si>
    <t>Global Cash Flow Year 2/2023</t>
  </si>
  <si>
    <t>Davis Homes,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</si>
</sst>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1" fontId="0" fillId="0" borderId="0" xfId="0" applyNumberFormat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41" fontId="0" fillId="0" borderId="6" xfId="0" applyNumberFormat="1" applyBorder="1"/>
    <xf numFmtId="41" fontId="0" fillId="0" borderId="4" xfId="0" applyNumberFormat="1" applyBorder="1"/>
    <xf numFmtId="41" fontId="0" fillId="0" borderId="7" xfId="0" applyNumberFormat="1" applyBorder="1"/>
    <xf numFmtId="0" fontId="0" fillId="0" borderId="8" xfId="0" applyBorder="1"/>
    <xf numFmtId="41" fontId="0" fillId="0" borderId="8" xfId="0" applyNumberFormat="1" applyBorder="1"/>
    <xf numFmtId="0" fontId="1" fillId="0" borderId="8" xfId="0" applyFont="1" applyBorder="1"/>
    <xf numFmtId="41" fontId="1" fillId="0" borderId="8" xfId="0" applyNumberFormat="1" applyFont="1" applyBorder="1"/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8" xfId="0" quotePrefix="1" applyBorder="1"/>
    <xf numFmtId="0" fontId="1" fillId="0" borderId="9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41" fontId="0" fillId="0" borderId="11" xfId="0" applyNumberFormat="1" applyBorder="1" applyAlignment="1">
      <alignment horizontal="centerContinuous"/>
    </xf>
    <xf numFmtId="9" fontId="0" fillId="0" borderId="8" xfId="0" applyNumberFormat="1" applyBorder="1" applyAlignment="1">
      <alignment horizontal="center"/>
    </xf>
    <xf numFmtId="0" fontId="3" fillId="0" borderId="8" xfId="0" applyFont="1" applyBorder="1"/>
    <xf numFmtId="41" fontId="3" fillId="0" borderId="8" xfId="0" applyNumberFormat="1" applyFont="1" applyBorder="1"/>
    <xf numFmtId="39" fontId="3" fillId="0" borderId="8" xfId="0" applyNumberFormat="1" applyFont="1" applyBorder="1" applyAlignment="1">
      <alignment horizontal="center"/>
    </xf>
    <xf numFmtId="0" fontId="3" fillId="0" borderId="3" xfId="0" applyFont="1" applyBorder="1"/>
    <xf numFmtId="41" fontId="3" fillId="0" borderId="0" xfId="0" applyNumberFormat="1" applyFont="1"/>
    <xf numFmtId="43" fontId="3" fillId="0" borderId="4" xfId="0" applyNumberFormat="1" applyFont="1" applyBorder="1"/>
    <xf numFmtId="0" fontId="4" fillId="0" borderId="8" xfId="0" applyFont="1" applyBorder="1"/>
    <xf numFmtId="41" fontId="4" fillId="0" borderId="8" xfId="0" applyNumberFormat="1" applyFont="1" applyBorder="1"/>
    <xf numFmtId="39" fontId="4" fillId="0" borderId="8" xfId="0" applyNumberFormat="1" applyFont="1" applyBorder="1" applyAlignment="1">
      <alignment horizontal="center"/>
    </xf>
    <xf numFmtId="0" fontId="4" fillId="0" borderId="3" xfId="0" applyFont="1" applyBorder="1"/>
    <xf numFmtId="41" fontId="4" fillId="0" borderId="0" xfId="0" applyNumberFormat="1" applyFont="1"/>
    <xf numFmtId="43" fontId="4" fillId="0" borderId="4" xfId="0" applyNumberFormat="1" applyFont="1" applyBorder="1"/>
    <xf numFmtId="0" fontId="4" fillId="0" borderId="1" xfId="0" applyFont="1" applyBorder="1"/>
    <xf numFmtId="0" fontId="4" fillId="0" borderId="12" xfId="0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4" fillId="0" borderId="13" xfId="0" applyFont="1" applyBorder="1" applyAlignment="1">
      <alignment horizontal="center"/>
    </xf>
    <xf numFmtId="41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/>
    <xf numFmtId="0" fontId="3" fillId="0" borderId="5" xfId="0" applyFont="1" applyBorder="1"/>
    <xf numFmtId="0" fontId="3" fillId="0" borderId="6" xfId="0" applyFont="1" applyBorder="1"/>
    <xf numFmtId="41" fontId="3" fillId="0" borderId="6" xfId="0" applyNumberFormat="1" applyFont="1" applyBorder="1"/>
    <xf numFmtId="0" fontId="3" fillId="0" borderId="7" xfId="0" applyFont="1" applyBorder="1"/>
    <xf numFmtId="0" fontId="4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1" fontId="3" fillId="0" borderId="11" xfId="0" applyNumberFormat="1" applyFont="1" applyBorder="1" applyAlignment="1">
      <alignment horizontal="centerContinuous"/>
    </xf>
    <xf numFmtId="1" fontId="3" fillId="0" borderId="8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41" fontId="3" fillId="0" borderId="4" xfId="0" applyNumberFormat="1" applyFont="1" applyBorder="1"/>
    <xf numFmtId="0" fontId="3" fillId="0" borderId="12" xfId="0" applyFont="1" applyBorder="1"/>
    <xf numFmtId="41" fontId="3" fillId="0" borderId="12" xfId="0" applyNumberFormat="1" applyFont="1" applyBorder="1"/>
    <xf numFmtId="0" fontId="5" fillId="0" borderId="13" xfId="0" applyFont="1" applyBorder="1" applyAlignment="1">
      <alignment horizontal="right"/>
    </xf>
    <xf numFmtId="41" fontId="3" fillId="0" borderId="13" xfId="0" applyNumberFormat="1" applyFont="1" applyBorder="1"/>
    <xf numFmtId="0" fontId="4" fillId="0" borderId="0" xfId="0" applyFont="1"/>
    <xf numFmtId="41" fontId="3" fillId="0" borderId="7" xfId="0" applyNumberFormat="1" applyFont="1" applyBorder="1"/>
    <xf numFmtId="9" fontId="3" fillId="0" borderId="8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0" borderId="8" xfId="0" quotePrefix="1" applyFont="1" applyBorder="1"/>
    <xf numFmtId="0" fontId="4" fillId="0" borderId="12" xfId="0" applyFont="1" applyBorder="1"/>
    <xf numFmtId="41" fontId="4" fillId="0" borderId="12" xfId="0" applyNumberFormat="1" applyFont="1" applyBorder="1"/>
    <xf numFmtId="1" fontId="3" fillId="0" borderId="8" xfId="0" applyNumberFormat="1" applyFont="1" applyBorder="1" applyAlignment="1">
      <alignment horizontal="center" wrapText="1"/>
    </xf>
    <xf numFmtId="1" fontId="0" fillId="0" borderId="8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5"/>
  <sheetViews>
    <sheetView tabSelected="1" zoomScaleNormal="100" workbookViewId="0">
      <selection activeCell="B30" sqref="B30"/>
    </sheetView>
  </sheetViews>
  <sheetFormatPr defaultColWidth="8.85546875" defaultRowHeight="15" x14ac:dyDescent="0.25"/>
  <cols>
    <col min="1" max="1" width="3.7109375" style="39" customWidth="1"/>
    <col min="2" max="2" width="39.7109375" style="39" bestFit="1" customWidth="1"/>
    <col min="3" max="3" width="10.7109375" style="39" customWidth="1"/>
    <col min="4" max="4" width="10.7109375" style="27" customWidth="1"/>
    <col min="5" max="5" width="10.7109375" style="39" customWidth="1"/>
    <col min="6" max="16384" width="8.85546875" style="39"/>
  </cols>
  <sheetData>
    <row r="2" spans="2:6" x14ac:dyDescent="0.25">
      <c r="B2" s="35" t="s">
        <v>44</v>
      </c>
      <c r="C2" s="36" t="s">
        <v>9</v>
      </c>
      <c r="D2" s="37" t="s">
        <v>11</v>
      </c>
      <c r="E2" s="36" t="s">
        <v>13</v>
      </c>
      <c r="F2" s="38" t="s">
        <v>11</v>
      </c>
    </row>
    <row r="3" spans="2:6" x14ac:dyDescent="0.25">
      <c r="B3" s="26"/>
      <c r="C3" s="40" t="s">
        <v>10</v>
      </c>
      <c r="D3" s="41" t="s">
        <v>12</v>
      </c>
      <c r="E3" s="40" t="s">
        <v>14</v>
      </c>
      <c r="F3" s="42" t="s">
        <v>15</v>
      </c>
    </row>
    <row r="4" spans="2:6" x14ac:dyDescent="0.25">
      <c r="B4" s="23" t="str">
        <f>+'Individual 1'!B2</f>
        <v>William D Sink</v>
      </c>
      <c r="C4" s="24">
        <f>+'Individual 1'!C18</f>
        <v>77321.075000000012</v>
      </c>
      <c r="D4" s="24">
        <f>+'Individual 1'!C20</f>
        <v>35700</v>
      </c>
      <c r="E4" s="24">
        <f t="shared" ref="E4:E9" si="0">+C4-D4</f>
        <v>41621.075000000012</v>
      </c>
      <c r="F4" s="25">
        <f>IF(C4=0,"N/A",+C4/D4)</f>
        <v>2.1658564425770312</v>
      </c>
    </row>
    <row r="5" spans="2:6" x14ac:dyDescent="0.25">
      <c r="B5" s="23" t="str">
        <f>+'Individual 1'!B25</f>
        <v>Billy's Plumbing Service</v>
      </c>
      <c r="C5" s="24">
        <f>+'Individual 1'!C34*'Individual 1'!C26</f>
        <v>24050</v>
      </c>
      <c r="D5" s="24">
        <f>+'Individual 1'!C36*'Individual 1'!C26</f>
        <v>24389</v>
      </c>
      <c r="E5" s="24">
        <f t="shared" si="0"/>
        <v>-339</v>
      </c>
      <c r="F5" s="25">
        <f t="shared" ref="F5:F9" si="1">IF(C5=0,"N/A",+C5/D5)</f>
        <v>0.98610029111484687</v>
      </c>
    </row>
    <row r="6" spans="2:6" x14ac:dyDescent="0.25">
      <c r="B6" s="23" t="str">
        <f>+'Individual 1'!B41</f>
        <v>City Park Apartments</v>
      </c>
      <c r="C6" s="24">
        <f>+'Individual 1'!C50*'Individual 1'!C42</f>
        <v>41825</v>
      </c>
      <c r="D6" s="24">
        <f>+'Individual 1'!C52*'Individual 1'!C42</f>
        <v>44325</v>
      </c>
      <c r="E6" s="24">
        <f t="shared" si="0"/>
        <v>-2500</v>
      </c>
      <c r="F6" s="25">
        <f t="shared" si="1"/>
        <v>0.94359842075578115</v>
      </c>
    </row>
    <row r="7" spans="2:6" x14ac:dyDescent="0.25">
      <c r="B7" s="23" t="str">
        <f>+'Individual 1'!B57</f>
        <v>Insert Related Interest # 3 Name</v>
      </c>
      <c r="C7" s="24">
        <f>+'Individual 1'!C66*'Individual 1'!C58</f>
        <v>0</v>
      </c>
      <c r="D7" s="24">
        <f>+'Individual 1'!C68*'Individual 1'!C58</f>
        <v>0</v>
      </c>
      <c r="E7" s="24">
        <f t="shared" si="0"/>
        <v>0</v>
      </c>
      <c r="F7" s="25" t="str">
        <f t="shared" si="1"/>
        <v>N/A</v>
      </c>
    </row>
    <row r="8" spans="2:6" x14ac:dyDescent="0.25">
      <c r="B8" s="23" t="str">
        <f>+'Individual 1'!B73</f>
        <v>Insert Related Interest # 4 Name</v>
      </c>
      <c r="C8" s="24">
        <f>+'Individual 1'!C82*'Individual 1'!C74</f>
        <v>0</v>
      </c>
      <c r="D8" s="24">
        <f>+'Individual 1'!C84*'Individual 1'!C74</f>
        <v>0</v>
      </c>
      <c r="E8" s="24">
        <f t="shared" si="0"/>
        <v>0</v>
      </c>
      <c r="F8" s="25" t="str">
        <f t="shared" si="1"/>
        <v>N/A</v>
      </c>
    </row>
    <row r="9" spans="2:6" x14ac:dyDescent="0.25">
      <c r="B9" s="23" t="str">
        <f>+'Individual 1'!B89</f>
        <v>Insert Related Interest # 5 Name</v>
      </c>
      <c r="C9" s="24">
        <f>+'Individual 1'!C98*'Individual 1'!C90</f>
        <v>0</v>
      </c>
      <c r="D9" s="24">
        <f>+'Individual 1'!C100*'Individual 1'!C90</f>
        <v>0</v>
      </c>
      <c r="E9" s="24">
        <f t="shared" si="0"/>
        <v>0</v>
      </c>
      <c r="F9" s="25" t="str">
        <f t="shared" si="1"/>
        <v>N/A</v>
      </c>
    </row>
    <row r="10" spans="2:6" ht="4.9000000000000004" customHeight="1" x14ac:dyDescent="0.25">
      <c r="B10" s="26"/>
      <c r="C10" s="27"/>
      <c r="E10" s="27"/>
      <c r="F10" s="28"/>
    </row>
    <row r="11" spans="2:6" x14ac:dyDescent="0.25">
      <c r="B11" s="29" t="str">
        <f>+B4</f>
        <v>William D Sink</v>
      </c>
      <c r="C11" s="30">
        <f>SUM(C4:C9)</f>
        <v>143196.07500000001</v>
      </c>
      <c r="D11" s="30">
        <f t="shared" ref="D11:E11" si="2">SUM(D4:D9)</f>
        <v>104414</v>
      </c>
      <c r="E11" s="30">
        <f t="shared" si="2"/>
        <v>38782.075000000012</v>
      </c>
      <c r="F11" s="31">
        <f t="shared" ref="F11" si="3">IF(C11=0,"N/A",+C11/D11)</f>
        <v>1.3714260060911374</v>
      </c>
    </row>
    <row r="12" spans="2:6" x14ac:dyDescent="0.25">
      <c r="B12" s="32"/>
      <c r="C12" s="33"/>
      <c r="D12" s="33"/>
      <c r="E12" s="33"/>
      <c r="F12" s="34"/>
    </row>
    <row r="13" spans="2:6" x14ac:dyDescent="0.25">
      <c r="B13" s="23" t="str">
        <f>+'Individual 2'!B2</f>
        <v>Mitchell R Davis</v>
      </c>
      <c r="C13" s="24">
        <f>+'Individual 2'!C18</f>
        <v>105224.27499999999</v>
      </c>
      <c r="D13" s="24">
        <f>+'Individual 2'!C20</f>
        <v>30000</v>
      </c>
      <c r="E13" s="24">
        <f t="shared" ref="E13:E18" si="4">+C13-D13</f>
        <v>75224.274999999994</v>
      </c>
      <c r="F13" s="25">
        <f>IF(C13=0,"N/A",+C13/D13)</f>
        <v>3.5074758333333333</v>
      </c>
    </row>
    <row r="14" spans="2:6" x14ac:dyDescent="0.25">
      <c r="B14" s="23" t="str">
        <f>+'Individual 2'!B25</f>
        <v>Davis Homes, Inc</v>
      </c>
      <c r="C14" s="24">
        <f>+'Individual 2'!C34*'Individual 2'!C26</f>
        <v>42450</v>
      </c>
      <c r="D14" s="24">
        <f>+'Individual 2'!C36*'Individual 2'!C26</f>
        <v>16200</v>
      </c>
      <c r="E14" s="24">
        <f t="shared" si="4"/>
        <v>26250</v>
      </c>
      <c r="F14" s="25">
        <f t="shared" ref="F14:F18" si="5">IF(C14=0,"N/A",+C14/D14)</f>
        <v>2.6203703703703702</v>
      </c>
    </row>
    <row r="15" spans="2:6" x14ac:dyDescent="0.25">
      <c r="B15" s="23" t="str">
        <f>+'Individual 2'!B41</f>
        <v>City Park Apartments</v>
      </c>
      <c r="C15" s="24">
        <f>+'Individual 2'!C50*'Individual 2'!C42</f>
        <v>41825</v>
      </c>
      <c r="D15" s="24">
        <f>+'Individual 2'!C52*'Individual 2'!C42</f>
        <v>44325</v>
      </c>
      <c r="E15" s="24">
        <f t="shared" si="4"/>
        <v>-2500</v>
      </c>
      <c r="F15" s="25">
        <f t="shared" si="5"/>
        <v>0.94359842075578115</v>
      </c>
    </row>
    <row r="16" spans="2:6" x14ac:dyDescent="0.25">
      <c r="B16" s="23" t="str">
        <f>+'Individual 2'!B57</f>
        <v>Insert Related Interest # 3 Name</v>
      </c>
      <c r="C16" s="24">
        <f>+'Individual 2'!C66*'Individual 2'!C58</f>
        <v>0</v>
      </c>
      <c r="D16" s="24">
        <f>+'Individual 2'!C68*'Individual 2'!C58</f>
        <v>0</v>
      </c>
      <c r="E16" s="24">
        <f t="shared" si="4"/>
        <v>0</v>
      </c>
      <c r="F16" s="25" t="str">
        <f t="shared" si="5"/>
        <v>N/A</v>
      </c>
    </row>
    <row r="17" spans="2:6" x14ac:dyDescent="0.25">
      <c r="B17" s="23" t="str">
        <f>+'Individual 2'!B73</f>
        <v>Insert Related Interest # 4 Name</v>
      </c>
      <c r="C17" s="24">
        <f>+'Individual 2'!C82*'Individual 2'!C74</f>
        <v>0</v>
      </c>
      <c r="D17" s="24">
        <f>+'Individual 2'!C82*'Individual 2'!C74</f>
        <v>0</v>
      </c>
      <c r="E17" s="24">
        <f t="shared" si="4"/>
        <v>0</v>
      </c>
      <c r="F17" s="25" t="str">
        <f t="shared" si="5"/>
        <v>N/A</v>
      </c>
    </row>
    <row r="18" spans="2:6" x14ac:dyDescent="0.25">
      <c r="B18" s="23" t="str">
        <f>+'Individual 2'!B89</f>
        <v>Insert Related Interest # 5 Name</v>
      </c>
      <c r="C18" s="24">
        <f>+'Individual 2'!C98*'Individual 2'!C90</f>
        <v>0</v>
      </c>
      <c r="D18" s="24">
        <f>+'Individual 2'!C100*'Individual 2'!C90</f>
        <v>0</v>
      </c>
      <c r="E18" s="24">
        <f t="shared" si="4"/>
        <v>0</v>
      </c>
      <c r="F18" s="25" t="str">
        <f t="shared" si="5"/>
        <v>N/A</v>
      </c>
    </row>
    <row r="19" spans="2:6" ht="4.9000000000000004" customHeight="1" x14ac:dyDescent="0.25">
      <c r="B19" s="26"/>
      <c r="C19" s="27"/>
      <c r="E19" s="27"/>
      <c r="F19" s="28"/>
    </row>
    <row r="20" spans="2:6" x14ac:dyDescent="0.25">
      <c r="B20" s="29" t="str">
        <f>+B13</f>
        <v>Mitchell R Davis</v>
      </c>
      <c r="C20" s="30">
        <f>SUM(C13:C18)</f>
        <v>189499.27499999999</v>
      </c>
      <c r="D20" s="30">
        <f t="shared" ref="D20:E20" si="6">SUM(D13:D18)</f>
        <v>90525</v>
      </c>
      <c r="E20" s="30">
        <f t="shared" si="6"/>
        <v>98974.274999999994</v>
      </c>
      <c r="F20" s="31">
        <f t="shared" ref="F20" si="7">IF(C20=0,"N/A",+C20/D20)</f>
        <v>2.0933363711681854</v>
      </c>
    </row>
    <row r="21" spans="2:6" x14ac:dyDescent="0.25">
      <c r="B21" s="32"/>
      <c r="C21" s="33"/>
      <c r="D21" s="33"/>
      <c r="E21" s="33"/>
      <c r="F21" s="34"/>
    </row>
    <row r="22" spans="2:6" x14ac:dyDescent="0.25">
      <c r="B22" s="29" t="s">
        <v>16</v>
      </c>
      <c r="C22" s="30">
        <f>+C20+C11</f>
        <v>332695.34999999998</v>
      </c>
      <c r="D22" s="30">
        <f>+D20+D11</f>
        <v>194939</v>
      </c>
      <c r="E22" s="30">
        <f>+C22-D22</f>
        <v>137756.34999999998</v>
      </c>
      <c r="F22" s="31">
        <f t="shared" ref="F22" si="8">IF(C22=0,"N/A",+C22/D22)</f>
        <v>1.706663879469988</v>
      </c>
    </row>
    <row r="23" spans="2:6" x14ac:dyDescent="0.25">
      <c r="B23" s="32"/>
      <c r="C23" s="33"/>
      <c r="D23" s="33"/>
      <c r="E23" s="33"/>
      <c r="F23" s="34"/>
    </row>
    <row r="24" spans="2:6" x14ac:dyDescent="0.25">
      <c r="B24" s="43" t="s">
        <v>25</v>
      </c>
      <c r="C24" s="33"/>
      <c r="D24" s="33"/>
      <c r="E24" s="33"/>
      <c r="F24" s="34"/>
    </row>
    <row r="25" spans="2:6" x14ac:dyDescent="0.25">
      <c r="B25" s="44"/>
      <c r="C25" s="45"/>
      <c r="D25" s="46"/>
      <c r="E25" s="45"/>
      <c r="F25" s="47"/>
    </row>
    <row r="27" spans="2:6" x14ac:dyDescent="0.25">
      <c r="B27" s="35" t="s">
        <v>45</v>
      </c>
      <c r="C27" s="36" t="s">
        <v>9</v>
      </c>
      <c r="D27" s="37" t="s">
        <v>11</v>
      </c>
      <c r="E27" s="36" t="s">
        <v>13</v>
      </c>
      <c r="F27" s="38" t="s">
        <v>11</v>
      </c>
    </row>
    <row r="28" spans="2:6" x14ac:dyDescent="0.25">
      <c r="B28" s="26"/>
      <c r="C28" s="40" t="s">
        <v>10</v>
      </c>
      <c r="D28" s="41" t="s">
        <v>12</v>
      </c>
      <c r="E28" s="40" t="s">
        <v>14</v>
      </c>
      <c r="F28" s="42" t="s">
        <v>15</v>
      </c>
    </row>
    <row r="29" spans="2:6" x14ac:dyDescent="0.25">
      <c r="B29" s="23" t="str">
        <f>+'Individual 1'!B2</f>
        <v>William D Sink</v>
      </c>
      <c r="C29" s="24">
        <f>+'Individual 1'!D18</f>
        <v>0</v>
      </c>
      <c r="D29" s="24">
        <f>+'Individual 1'!D20</f>
        <v>0</v>
      </c>
      <c r="E29" s="24">
        <f t="shared" ref="E29:E34" si="9">+C29-D29</f>
        <v>0</v>
      </c>
      <c r="F29" s="25" t="str">
        <f>IF(C29=0,"N/A",+C29/D29)</f>
        <v>N/A</v>
      </c>
    </row>
    <row r="30" spans="2:6" x14ac:dyDescent="0.25">
      <c r="B30" s="23" t="str">
        <f>+'Individual 1'!B25</f>
        <v>Billy's Plumbing Service</v>
      </c>
      <c r="C30" s="24">
        <f>+'Individual 1'!D34*'Individual 1'!D26</f>
        <v>0</v>
      </c>
      <c r="D30" s="24">
        <f>+'Individual 1'!D36*'Individual 1'!D26</f>
        <v>0</v>
      </c>
      <c r="E30" s="24">
        <f t="shared" si="9"/>
        <v>0</v>
      </c>
      <c r="F30" s="25" t="str">
        <f t="shared" ref="F30:F34" si="10">IF(C30=0,"N/A",+C30/D30)</f>
        <v>N/A</v>
      </c>
    </row>
    <row r="31" spans="2:6" x14ac:dyDescent="0.25">
      <c r="B31" s="23" t="str">
        <f>+'Individual 1'!B41</f>
        <v>City Park Apartments</v>
      </c>
      <c r="C31" s="24">
        <f>+'Individual 1'!D50*'Individual 1'!D42</f>
        <v>0</v>
      </c>
      <c r="D31" s="24">
        <f>+'Individual 1'!D52*'Individual 1'!D42</f>
        <v>0</v>
      </c>
      <c r="E31" s="24">
        <f t="shared" si="9"/>
        <v>0</v>
      </c>
      <c r="F31" s="25" t="str">
        <f t="shared" si="10"/>
        <v>N/A</v>
      </c>
    </row>
    <row r="32" spans="2:6" x14ac:dyDescent="0.25">
      <c r="B32" s="23" t="str">
        <f>+'Individual 1'!B57</f>
        <v>Insert Related Interest # 3 Name</v>
      </c>
      <c r="C32" s="24">
        <f>+'Individual 1'!D66*'Individual 1'!D58</f>
        <v>0</v>
      </c>
      <c r="D32" s="24">
        <f>+'Individual 1'!D68*'Individual 1'!D58</f>
        <v>0</v>
      </c>
      <c r="E32" s="24">
        <f t="shared" si="9"/>
        <v>0</v>
      </c>
      <c r="F32" s="25" t="str">
        <f t="shared" si="10"/>
        <v>N/A</v>
      </c>
    </row>
    <row r="33" spans="2:6" x14ac:dyDescent="0.25">
      <c r="B33" s="23" t="str">
        <f>+'Individual 1'!B73</f>
        <v>Insert Related Interest # 4 Name</v>
      </c>
      <c r="C33" s="24">
        <f>+'Individual 1'!D82*'Individual 1'!D74</f>
        <v>0</v>
      </c>
      <c r="D33" s="24">
        <f>+'Individual 1'!D84*'Individual 1'!D74</f>
        <v>0</v>
      </c>
      <c r="E33" s="24">
        <f t="shared" si="9"/>
        <v>0</v>
      </c>
      <c r="F33" s="25" t="str">
        <f t="shared" si="10"/>
        <v>N/A</v>
      </c>
    </row>
    <row r="34" spans="2:6" x14ac:dyDescent="0.25">
      <c r="B34" s="23" t="str">
        <f>+'Individual 1'!B89</f>
        <v>Insert Related Interest # 5 Name</v>
      </c>
      <c r="C34" s="24">
        <f>+'Individual 1'!D98*'Individual 1'!D90</f>
        <v>0</v>
      </c>
      <c r="D34" s="24">
        <f>+'Individual 1'!D100*'Individual 1'!D90</f>
        <v>0</v>
      </c>
      <c r="E34" s="24">
        <f t="shared" si="9"/>
        <v>0</v>
      </c>
      <c r="F34" s="25" t="str">
        <f t="shared" si="10"/>
        <v>N/A</v>
      </c>
    </row>
    <row r="35" spans="2:6" ht="4.9000000000000004" customHeight="1" x14ac:dyDescent="0.25">
      <c r="B35" s="26"/>
      <c r="C35" s="27"/>
      <c r="E35" s="27"/>
      <c r="F35" s="28"/>
    </row>
    <row r="36" spans="2:6" x14ac:dyDescent="0.25">
      <c r="B36" s="29" t="str">
        <f>+B29</f>
        <v>William D Sink</v>
      </c>
      <c r="C36" s="30">
        <f>SUM(C29:C34)</f>
        <v>0</v>
      </c>
      <c r="D36" s="30">
        <f t="shared" ref="D36:E36" si="11">SUM(D29:D34)</f>
        <v>0</v>
      </c>
      <c r="E36" s="30">
        <f t="shared" si="11"/>
        <v>0</v>
      </c>
      <c r="F36" s="31" t="str">
        <f t="shared" ref="F36" si="12">IF(C36=0,"N/A",+C36/D36)</f>
        <v>N/A</v>
      </c>
    </row>
    <row r="37" spans="2:6" x14ac:dyDescent="0.25">
      <c r="B37" s="32"/>
      <c r="C37" s="33"/>
      <c r="D37" s="33"/>
      <c r="E37" s="33"/>
      <c r="F37" s="34"/>
    </row>
    <row r="38" spans="2:6" x14ac:dyDescent="0.25">
      <c r="B38" s="23" t="str">
        <f>+'Individual 2'!B2</f>
        <v>Mitchell R Davis</v>
      </c>
      <c r="C38" s="24">
        <f>+'Individual 2'!D18</f>
        <v>0</v>
      </c>
      <c r="D38" s="24">
        <f>+'Individual 2'!D20</f>
        <v>0</v>
      </c>
      <c r="E38" s="24">
        <f t="shared" ref="E38:E43" si="13">+C38-D38</f>
        <v>0</v>
      </c>
      <c r="F38" s="25" t="str">
        <f>IF(C38=0,"N/A",+C38/D38)</f>
        <v>N/A</v>
      </c>
    </row>
    <row r="39" spans="2:6" x14ac:dyDescent="0.25">
      <c r="B39" s="23" t="str">
        <f>+'Individual 2'!B25</f>
        <v>Davis Homes, Inc</v>
      </c>
      <c r="C39" s="24">
        <f>+'Individual 2'!D34*'Individual 2'!D26</f>
        <v>0</v>
      </c>
      <c r="D39" s="24">
        <f>+'Individual 2'!D36*'Individual 2'!D26</f>
        <v>0</v>
      </c>
      <c r="E39" s="24">
        <f t="shared" si="13"/>
        <v>0</v>
      </c>
      <c r="F39" s="25" t="str">
        <f t="shared" ref="F39:F43" si="14">IF(C39=0,"N/A",+C39/D39)</f>
        <v>N/A</v>
      </c>
    </row>
    <row r="40" spans="2:6" x14ac:dyDescent="0.25">
      <c r="B40" s="23" t="str">
        <f>+'Individual 2'!B41</f>
        <v>City Park Apartments</v>
      </c>
      <c r="C40" s="24">
        <f>+'Individual 2'!D50*'Individual 2'!D42</f>
        <v>0</v>
      </c>
      <c r="D40" s="24">
        <f>+'Individual 2'!D52*'Individual 2'!D42</f>
        <v>0</v>
      </c>
      <c r="E40" s="24">
        <f t="shared" si="13"/>
        <v>0</v>
      </c>
      <c r="F40" s="25" t="str">
        <f t="shared" si="14"/>
        <v>N/A</v>
      </c>
    </row>
    <row r="41" spans="2:6" x14ac:dyDescent="0.25">
      <c r="B41" s="23" t="str">
        <f>+'Individual 2'!B57</f>
        <v>Insert Related Interest # 3 Name</v>
      </c>
      <c r="C41" s="24">
        <f>+'Individual 2'!D66*'Individual 2'!D58</f>
        <v>0</v>
      </c>
      <c r="D41" s="24">
        <f>+'Individual 2'!D68*'Individual 2'!D58</f>
        <v>0</v>
      </c>
      <c r="E41" s="24">
        <f t="shared" si="13"/>
        <v>0</v>
      </c>
      <c r="F41" s="25" t="str">
        <f t="shared" si="14"/>
        <v>N/A</v>
      </c>
    </row>
    <row r="42" spans="2:6" x14ac:dyDescent="0.25">
      <c r="B42" s="23" t="str">
        <f>+'Individual 2'!B73</f>
        <v>Insert Related Interest # 4 Name</v>
      </c>
      <c r="C42" s="24">
        <f>+'Individual 2'!D82*'Individual 2'!D74</f>
        <v>0</v>
      </c>
      <c r="D42" s="24">
        <f>+'Individual 2'!D84*'Individual 2'!D74</f>
        <v>0</v>
      </c>
      <c r="E42" s="24">
        <f t="shared" si="13"/>
        <v>0</v>
      </c>
      <c r="F42" s="25" t="str">
        <f t="shared" si="14"/>
        <v>N/A</v>
      </c>
    </row>
    <row r="43" spans="2:6" x14ac:dyDescent="0.25">
      <c r="B43" s="23" t="str">
        <f>+'Individual 2'!B89</f>
        <v>Insert Related Interest # 5 Name</v>
      </c>
      <c r="C43" s="24">
        <f>+'Individual 2'!D98*'Individual 2'!D90</f>
        <v>0</v>
      </c>
      <c r="D43" s="24">
        <f>+'Individual 2'!D100*'Individual 2'!D90</f>
        <v>0</v>
      </c>
      <c r="E43" s="24">
        <f t="shared" si="13"/>
        <v>0</v>
      </c>
      <c r="F43" s="25" t="str">
        <f t="shared" si="14"/>
        <v>N/A</v>
      </c>
    </row>
    <row r="44" spans="2:6" ht="4.9000000000000004" customHeight="1" x14ac:dyDescent="0.25">
      <c r="B44" s="26"/>
      <c r="C44" s="27"/>
      <c r="E44" s="27"/>
      <c r="F44" s="28"/>
    </row>
    <row r="45" spans="2:6" x14ac:dyDescent="0.25">
      <c r="B45" s="29" t="str">
        <f>+B38</f>
        <v>Mitchell R Davis</v>
      </c>
      <c r="C45" s="30">
        <f>SUM(C38:C43)</f>
        <v>0</v>
      </c>
      <c r="D45" s="30">
        <f t="shared" ref="D45:E45" si="15">SUM(D38:D43)</f>
        <v>0</v>
      </c>
      <c r="E45" s="30">
        <f t="shared" si="15"/>
        <v>0</v>
      </c>
      <c r="F45" s="31" t="str">
        <f t="shared" ref="F45" si="16">IF(C45=0,"N/A",+C45/D45)</f>
        <v>N/A</v>
      </c>
    </row>
    <row r="46" spans="2:6" x14ac:dyDescent="0.25">
      <c r="B46" s="32"/>
      <c r="C46" s="33"/>
      <c r="D46" s="33"/>
      <c r="E46" s="33"/>
      <c r="F46" s="34"/>
    </row>
    <row r="47" spans="2:6" x14ac:dyDescent="0.25">
      <c r="B47" s="29" t="s">
        <v>16</v>
      </c>
      <c r="C47" s="30">
        <f>+C45+C36</f>
        <v>0</v>
      </c>
      <c r="D47" s="30">
        <f>+D45+D36</f>
        <v>0</v>
      </c>
      <c r="E47" s="30">
        <f>+C47-D47</f>
        <v>0</v>
      </c>
      <c r="F47" s="31" t="str">
        <f t="shared" ref="F47" si="17">IF(C47=0,"N/A",+C47/D47)</f>
        <v>N/A</v>
      </c>
    </row>
    <row r="48" spans="2:6" x14ac:dyDescent="0.25">
      <c r="B48" s="32"/>
      <c r="C48" s="33"/>
      <c r="D48" s="33"/>
      <c r="E48" s="33"/>
      <c r="F48" s="34"/>
    </row>
    <row r="49" spans="2:6" x14ac:dyDescent="0.25">
      <c r="B49" s="43" t="s">
        <v>25</v>
      </c>
      <c r="C49" s="33"/>
      <c r="D49" s="33"/>
      <c r="E49" s="33"/>
      <c r="F49" s="34"/>
    </row>
    <row r="50" spans="2:6" x14ac:dyDescent="0.25">
      <c r="B50" s="44"/>
      <c r="C50" s="45"/>
      <c r="D50" s="46"/>
      <c r="E50" s="45"/>
      <c r="F50" s="47"/>
    </row>
    <row r="52" spans="2:6" x14ac:dyDescent="0.25">
      <c r="B52" s="35" t="s">
        <v>37</v>
      </c>
      <c r="C52" s="36" t="s">
        <v>9</v>
      </c>
      <c r="D52" s="37" t="s">
        <v>11</v>
      </c>
      <c r="E52" s="36" t="s">
        <v>13</v>
      </c>
      <c r="F52" s="38" t="s">
        <v>11</v>
      </c>
    </row>
    <row r="53" spans="2:6" x14ac:dyDescent="0.25">
      <c r="B53" s="26"/>
      <c r="C53" s="40" t="s">
        <v>10</v>
      </c>
      <c r="D53" s="41" t="s">
        <v>12</v>
      </c>
      <c r="E53" s="40" t="s">
        <v>14</v>
      </c>
      <c r="F53" s="42" t="s">
        <v>15</v>
      </c>
    </row>
    <row r="54" spans="2:6" x14ac:dyDescent="0.25">
      <c r="B54" s="23" t="str">
        <f>+'Individual 1'!B2</f>
        <v>William D Sink</v>
      </c>
      <c r="C54" s="24">
        <f>+'Individual 1'!E18</f>
        <v>0</v>
      </c>
      <c r="D54" s="24">
        <f>+'Individual 1'!E20</f>
        <v>0</v>
      </c>
      <c r="E54" s="24">
        <f t="shared" ref="E54:E59" si="18">+C54-D54</f>
        <v>0</v>
      </c>
      <c r="F54" s="25" t="str">
        <f>IF(C54=0,"N/A",+C54/D54)</f>
        <v>N/A</v>
      </c>
    </row>
    <row r="55" spans="2:6" x14ac:dyDescent="0.25">
      <c r="B55" s="23" t="str">
        <f>+'Individual 1'!B25</f>
        <v>Billy's Plumbing Service</v>
      </c>
      <c r="C55" s="24">
        <f>+'Individual 1'!E34*'Individual 1'!E26</f>
        <v>0</v>
      </c>
      <c r="D55" s="24">
        <f>+'Individual 1'!E36*'Individual 1'!E26</f>
        <v>0</v>
      </c>
      <c r="E55" s="24">
        <f t="shared" si="18"/>
        <v>0</v>
      </c>
      <c r="F55" s="25" t="str">
        <f t="shared" ref="F55:F59" si="19">IF(C55=0,"N/A",+C55/D55)</f>
        <v>N/A</v>
      </c>
    </row>
    <row r="56" spans="2:6" x14ac:dyDescent="0.25">
      <c r="B56" s="23" t="str">
        <f>+'Individual 1'!B41</f>
        <v>City Park Apartments</v>
      </c>
      <c r="C56" s="24">
        <f>+'Individual 1'!E50*'Individual 1'!E42</f>
        <v>0</v>
      </c>
      <c r="D56" s="24">
        <f>+'Individual 1'!E52*'Individual 1'!E42</f>
        <v>0</v>
      </c>
      <c r="E56" s="24">
        <f t="shared" si="18"/>
        <v>0</v>
      </c>
      <c r="F56" s="25" t="str">
        <f t="shared" si="19"/>
        <v>N/A</v>
      </c>
    </row>
    <row r="57" spans="2:6" x14ac:dyDescent="0.25">
      <c r="B57" s="23" t="str">
        <f>+'Individual 1'!B57</f>
        <v>Insert Related Interest # 3 Name</v>
      </c>
      <c r="C57" s="24">
        <f>+'Individual 1'!E66*'Individual 1'!E58</f>
        <v>0</v>
      </c>
      <c r="D57" s="24">
        <f>+'Individual 1'!E68*'Individual 1'!E58</f>
        <v>0</v>
      </c>
      <c r="E57" s="24">
        <f t="shared" si="18"/>
        <v>0</v>
      </c>
      <c r="F57" s="25" t="str">
        <f t="shared" si="19"/>
        <v>N/A</v>
      </c>
    </row>
    <row r="58" spans="2:6" x14ac:dyDescent="0.25">
      <c r="B58" s="23" t="str">
        <f>+'Individual 1'!B73</f>
        <v>Insert Related Interest # 4 Name</v>
      </c>
      <c r="C58" s="24">
        <f>+'Individual 1'!E82*'Individual 1'!E74</f>
        <v>0</v>
      </c>
      <c r="D58" s="24">
        <f>+'Individual 1'!E84*'Individual 1'!E74</f>
        <v>0</v>
      </c>
      <c r="E58" s="24">
        <f t="shared" si="18"/>
        <v>0</v>
      </c>
      <c r="F58" s="25" t="str">
        <f t="shared" si="19"/>
        <v>N/A</v>
      </c>
    </row>
    <row r="59" spans="2:6" x14ac:dyDescent="0.25">
      <c r="B59" s="23" t="str">
        <f>+'Individual 1'!B89</f>
        <v>Insert Related Interest # 5 Name</v>
      </c>
      <c r="C59" s="24">
        <f>+'Individual 1'!E98*'Individual 1'!E90</f>
        <v>0</v>
      </c>
      <c r="D59" s="24">
        <f>+'Individual 1'!E100*'Individual 1'!E90</f>
        <v>0</v>
      </c>
      <c r="E59" s="24">
        <f t="shared" si="18"/>
        <v>0</v>
      </c>
      <c r="F59" s="25" t="str">
        <f t="shared" si="19"/>
        <v>N/A</v>
      </c>
    </row>
    <row r="60" spans="2:6" ht="4.9000000000000004" customHeight="1" x14ac:dyDescent="0.25">
      <c r="B60" s="26"/>
      <c r="C60" s="27"/>
      <c r="E60" s="27"/>
      <c r="F60" s="28"/>
    </row>
    <row r="61" spans="2:6" x14ac:dyDescent="0.25">
      <c r="B61" s="29" t="str">
        <f>+B54</f>
        <v>William D Sink</v>
      </c>
      <c r="C61" s="30">
        <f>SUM(C54:C59)</f>
        <v>0</v>
      </c>
      <c r="D61" s="30">
        <f t="shared" ref="D61:E61" si="20">SUM(D54:D59)</f>
        <v>0</v>
      </c>
      <c r="E61" s="30">
        <f t="shared" si="20"/>
        <v>0</v>
      </c>
      <c r="F61" s="31" t="str">
        <f t="shared" ref="F61" si="21">IF(C61=0,"N/A",+C61/D61)</f>
        <v>N/A</v>
      </c>
    </row>
    <row r="62" spans="2:6" x14ac:dyDescent="0.25">
      <c r="B62" s="32"/>
      <c r="C62" s="33"/>
      <c r="D62" s="33"/>
      <c r="E62" s="33"/>
      <c r="F62" s="34"/>
    </row>
    <row r="63" spans="2:6" x14ac:dyDescent="0.25">
      <c r="B63" s="23" t="str">
        <f>+'Individual 2'!B2</f>
        <v>Mitchell R Davis</v>
      </c>
      <c r="C63" s="24">
        <f>+'Individual 2'!E18</f>
        <v>0</v>
      </c>
      <c r="D63" s="24">
        <f>+'Individual 2'!E20</f>
        <v>0</v>
      </c>
      <c r="E63" s="24">
        <f t="shared" ref="E63:E68" si="22">+C63-D63</f>
        <v>0</v>
      </c>
      <c r="F63" s="25" t="str">
        <f>IF(C63=0,"N/A",+C63/D63)</f>
        <v>N/A</v>
      </c>
    </row>
    <row r="64" spans="2:6" x14ac:dyDescent="0.25">
      <c r="B64" s="23" t="str">
        <f>+'Individual 2'!B25</f>
        <v>Davis Homes, Inc</v>
      </c>
      <c r="C64" s="24">
        <f>+'Individual 1'!E34*'Individual 1'!E26</f>
        <v>0</v>
      </c>
      <c r="D64" s="24">
        <f>+'Individual 2'!E36*'Individual 2'!E26</f>
        <v>0</v>
      </c>
      <c r="E64" s="24">
        <f t="shared" si="22"/>
        <v>0</v>
      </c>
      <c r="F64" s="25" t="str">
        <f t="shared" ref="F64:F68" si="23">IF(C64=0,"N/A",+C64/D64)</f>
        <v>N/A</v>
      </c>
    </row>
    <row r="65" spans="2:6" x14ac:dyDescent="0.25">
      <c r="B65" s="23" t="str">
        <f>+'Individual 2'!B41</f>
        <v>City Park Apartments</v>
      </c>
      <c r="C65" s="24">
        <f>+'Individual 1'!E50*'Individual 1'!E42</f>
        <v>0</v>
      </c>
      <c r="D65" s="24">
        <f>+'Individual 2'!E52*'Individual 2'!E42</f>
        <v>0</v>
      </c>
      <c r="E65" s="24">
        <f t="shared" si="22"/>
        <v>0</v>
      </c>
      <c r="F65" s="25" t="str">
        <f t="shared" si="23"/>
        <v>N/A</v>
      </c>
    </row>
    <row r="66" spans="2:6" x14ac:dyDescent="0.25">
      <c r="B66" s="23" t="str">
        <f>+'Individual 2'!B57</f>
        <v>Insert Related Interest # 3 Name</v>
      </c>
      <c r="C66" s="24">
        <f>+'Individual 2'!E66*'Individual 2'!E58</f>
        <v>0</v>
      </c>
      <c r="D66" s="24">
        <f>+'Individual 2'!E68*'Individual 2'!E58</f>
        <v>0</v>
      </c>
      <c r="E66" s="24">
        <f t="shared" si="22"/>
        <v>0</v>
      </c>
      <c r="F66" s="25" t="str">
        <f t="shared" si="23"/>
        <v>N/A</v>
      </c>
    </row>
    <row r="67" spans="2:6" x14ac:dyDescent="0.25">
      <c r="B67" s="23" t="str">
        <f>+'Individual 2'!B73</f>
        <v>Insert Related Interest # 4 Name</v>
      </c>
      <c r="C67" s="24">
        <f>+'Individual 2'!E82*'Individual 2'!E74</f>
        <v>0</v>
      </c>
      <c r="D67" s="24">
        <f>+'Individual 2'!E84*'Individual 2'!E74</f>
        <v>0</v>
      </c>
      <c r="E67" s="24">
        <f t="shared" si="22"/>
        <v>0</v>
      </c>
      <c r="F67" s="25" t="str">
        <f t="shared" si="23"/>
        <v>N/A</v>
      </c>
    </row>
    <row r="68" spans="2:6" x14ac:dyDescent="0.25">
      <c r="B68" s="23" t="str">
        <f>+'Individual 2'!B89</f>
        <v>Insert Related Interest # 5 Name</v>
      </c>
      <c r="C68" s="24">
        <f>+'Individual 2'!E98*'Individual 2'!E90</f>
        <v>0</v>
      </c>
      <c r="D68" s="24">
        <f>+'Individual 1'!E100*'Individual 1'!E90</f>
        <v>0</v>
      </c>
      <c r="E68" s="24">
        <f t="shared" si="22"/>
        <v>0</v>
      </c>
      <c r="F68" s="25" t="str">
        <f t="shared" si="23"/>
        <v>N/A</v>
      </c>
    </row>
    <row r="69" spans="2:6" ht="4.9000000000000004" customHeight="1" x14ac:dyDescent="0.25">
      <c r="B69" s="26"/>
      <c r="C69" s="27"/>
      <c r="E69" s="27"/>
      <c r="F69" s="28"/>
    </row>
    <row r="70" spans="2:6" x14ac:dyDescent="0.25">
      <c r="B70" s="29" t="str">
        <f>+B63</f>
        <v>Mitchell R Davis</v>
      </c>
      <c r="C70" s="30">
        <f>SUM(C63:C68)</f>
        <v>0</v>
      </c>
      <c r="D70" s="30">
        <f t="shared" ref="D70:E70" si="24">SUM(D63:D68)</f>
        <v>0</v>
      </c>
      <c r="E70" s="30">
        <f t="shared" si="24"/>
        <v>0</v>
      </c>
      <c r="F70" s="31" t="str">
        <f t="shared" ref="F70" si="25">IF(C70=0,"N/A",+C70/D70)</f>
        <v>N/A</v>
      </c>
    </row>
    <row r="71" spans="2:6" x14ac:dyDescent="0.25">
      <c r="B71" s="32"/>
      <c r="C71" s="33"/>
      <c r="D71" s="33"/>
      <c r="E71" s="33"/>
      <c r="F71" s="34"/>
    </row>
    <row r="72" spans="2:6" x14ac:dyDescent="0.25">
      <c r="B72" s="29" t="s">
        <v>16</v>
      </c>
      <c r="C72" s="30">
        <f>+C70+C61</f>
        <v>0</v>
      </c>
      <c r="D72" s="30">
        <f>+D70+D61</f>
        <v>0</v>
      </c>
      <c r="E72" s="30">
        <f>+C72-D72</f>
        <v>0</v>
      </c>
      <c r="F72" s="31" t="str">
        <f t="shared" ref="F72" si="26">IF(C72=0,"N/A",+C72/D72)</f>
        <v>N/A</v>
      </c>
    </row>
    <row r="73" spans="2:6" x14ac:dyDescent="0.25">
      <c r="B73" s="32"/>
      <c r="C73" s="33"/>
      <c r="D73" s="33"/>
      <c r="E73" s="33"/>
      <c r="F73" s="34"/>
    </row>
    <row r="74" spans="2:6" x14ac:dyDescent="0.25">
      <c r="B74" s="43" t="s">
        <v>25</v>
      </c>
      <c r="C74" s="33"/>
      <c r="D74" s="33"/>
      <c r="E74" s="33"/>
      <c r="F74" s="34"/>
    </row>
    <row r="75" spans="2:6" x14ac:dyDescent="0.25">
      <c r="B75" s="44"/>
      <c r="C75" s="45"/>
      <c r="D75" s="46"/>
      <c r="E75" s="45"/>
      <c r="F75" s="47"/>
    </row>
  </sheetData>
  <pageMargins left="0.7" right="0.7" top="0.5" bottom="0.5" header="0.3" footer="0.3"/>
  <pageSetup orientation="portrait" horizontalDpi="4294967295" verticalDpi="4294967295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3"/>
  <sheetViews>
    <sheetView zoomScaleNormal="100" workbookViewId="0">
      <selection activeCell="C52" sqref="C52"/>
    </sheetView>
  </sheetViews>
  <sheetFormatPr defaultColWidth="8.85546875" defaultRowHeight="15" x14ac:dyDescent="0.25"/>
  <cols>
    <col min="1" max="1" width="3.7109375" style="39" customWidth="1"/>
    <col min="2" max="2" width="45.7109375" style="39" customWidth="1"/>
    <col min="3" max="4" width="10.7109375" style="39" customWidth="1"/>
    <col min="5" max="5" width="10.7109375" style="27" customWidth="1"/>
    <col min="6" max="6" width="10.7109375" style="39" customWidth="1"/>
    <col min="7" max="16384" width="8.85546875" style="39"/>
  </cols>
  <sheetData>
    <row r="2" spans="2:5" x14ac:dyDescent="0.25">
      <c r="B2" s="48" t="s">
        <v>39</v>
      </c>
      <c r="C2" s="49"/>
      <c r="D2" s="49"/>
      <c r="E2" s="50"/>
    </row>
    <row r="3" spans="2:5" x14ac:dyDescent="0.25">
      <c r="B3" s="29" t="s">
        <v>0</v>
      </c>
      <c r="C3" s="51">
        <v>2022</v>
      </c>
      <c r="D3" s="51">
        <v>2023</v>
      </c>
      <c r="E3" s="66" t="s">
        <v>40</v>
      </c>
    </row>
    <row r="4" spans="2:5" x14ac:dyDescent="0.25">
      <c r="B4" s="32"/>
      <c r="C4" s="52"/>
      <c r="D4" s="52"/>
      <c r="E4" s="53"/>
    </row>
    <row r="5" spans="2:5" x14ac:dyDescent="0.25">
      <c r="B5" s="23" t="s">
        <v>1</v>
      </c>
      <c r="C5" s="24">
        <v>87000</v>
      </c>
      <c r="D5" s="24"/>
      <c r="E5" s="24"/>
    </row>
    <row r="6" spans="2:5" x14ac:dyDescent="0.25">
      <c r="B6" s="23" t="s">
        <v>2</v>
      </c>
      <c r="C6" s="24"/>
      <c r="D6" s="24"/>
      <c r="E6" s="24"/>
    </row>
    <row r="7" spans="2:5" x14ac:dyDescent="0.25">
      <c r="B7" s="23" t="s">
        <v>3</v>
      </c>
      <c r="C7" s="24">
        <f>2400+14650</f>
        <v>17050</v>
      </c>
      <c r="D7" s="24"/>
      <c r="E7" s="24"/>
    </row>
    <row r="8" spans="2:5" x14ac:dyDescent="0.25">
      <c r="B8" s="23" t="s">
        <v>4</v>
      </c>
      <c r="C8" s="24">
        <f>-C33*C26-C49*C42-C65*C58-C81*C74</f>
        <v>53162.5</v>
      </c>
      <c r="D8" s="24">
        <f>-D33*D26-D49*D42-D65*D58-D81*D74</f>
        <v>0</v>
      </c>
      <c r="E8" s="24">
        <f>-E33*E26-E49*E42-E65*E58-E81*E74</f>
        <v>0</v>
      </c>
    </row>
    <row r="9" spans="2:5" x14ac:dyDescent="0.25">
      <c r="B9" s="23" t="s">
        <v>17</v>
      </c>
      <c r="C9" s="24"/>
      <c r="D9" s="24"/>
      <c r="E9" s="24"/>
    </row>
    <row r="10" spans="2:5" x14ac:dyDescent="0.25">
      <c r="B10" s="29" t="s">
        <v>35</v>
      </c>
      <c r="C10" s="30">
        <f t="shared" ref="C10:D10" si="0">SUM(C5:C9)</f>
        <v>157212.5</v>
      </c>
      <c r="D10" s="30">
        <f t="shared" si="0"/>
        <v>0</v>
      </c>
      <c r="E10" s="30">
        <f>SUM(E5:E9)</f>
        <v>0</v>
      </c>
    </row>
    <row r="11" spans="2:5" x14ac:dyDescent="0.25">
      <c r="B11" s="26"/>
      <c r="C11" s="27"/>
      <c r="D11" s="27"/>
      <c r="E11" s="54"/>
    </row>
    <row r="12" spans="2:5" x14ac:dyDescent="0.25">
      <c r="B12" s="23" t="s">
        <v>6</v>
      </c>
      <c r="C12" s="24">
        <f>22907+13000+1700+650</f>
        <v>38257</v>
      </c>
      <c r="D12" s="24"/>
      <c r="E12" s="24"/>
    </row>
    <row r="13" spans="2:5" x14ac:dyDescent="0.25">
      <c r="B13" s="23" t="s">
        <v>28</v>
      </c>
      <c r="C13" s="24"/>
      <c r="D13" s="24"/>
      <c r="E13" s="24"/>
    </row>
    <row r="14" spans="2:5" s="59" customFormat="1" x14ac:dyDescent="0.25">
      <c r="B14" s="64" t="s">
        <v>34</v>
      </c>
      <c r="C14" s="65">
        <f>+C10-C12+C13</f>
        <v>118955.5</v>
      </c>
      <c r="D14" s="65">
        <f t="shared" ref="D14:E14" si="1">+D10-D12+D13</f>
        <v>0</v>
      </c>
      <c r="E14" s="65">
        <f t="shared" si="1"/>
        <v>0</v>
      </c>
    </row>
    <row r="15" spans="2:5" x14ac:dyDescent="0.25">
      <c r="B15" s="55" t="s">
        <v>7</v>
      </c>
      <c r="C15" s="56">
        <f>IF(C10=0,0,MAX(C14*0.35,30000))</f>
        <v>41634.424999999996</v>
      </c>
      <c r="D15" s="56">
        <f>IF(D10=0,0,MAX(D14*0.35,30000))</f>
        <v>0</v>
      </c>
      <c r="E15" s="56">
        <f>IF(E10=0,0,MAX(E14*0.35,30000))</f>
        <v>0</v>
      </c>
    </row>
    <row r="16" spans="2:5" x14ac:dyDescent="0.25">
      <c r="B16" s="57" t="s">
        <v>36</v>
      </c>
      <c r="C16" s="58"/>
      <c r="D16" s="58"/>
      <c r="E16" s="58"/>
    </row>
    <row r="17" spans="2:5" x14ac:dyDescent="0.25">
      <c r="B17" s="26"/>
      <c r="C17" s="27"/>
      <c r="D17" s="27"/>
      <c r="E17" s="54"/>
    </row>
    <row r="18" spans="2:5" x14ac:dyDescent="0.25">
      <c r="B18" s="29" t="s">
        <v>23</v>
      </c>
      <c r="C18" s="30">
        <f>+C14-C15</f>
        <v>77321.075000000012</v>
      </c>
      <c r="D18" s="30">
        <f t="shared" ref="D18:E18" si="2">+D14-D15</f>
        <v>0</v>
      </c>
      <c r="E18" s="30">
        <f t="shared" si="2"/>
        <v>0</v>
      </c>
    </row>
    <row r="19" spans="2:5" x14ac:dyDescent="0.25">
      <c r="B19" s="26"/>
      <c r="C19" s="27"/>
      <c r="D19" s="27"/>
      <c r="E19" s="54"/>
    </row>
    <row r="20" spans="2:5" x14ac:dyDescent="0.25">
      <c r="B20" s="23" t="s">
        <v>33</v>
      </c>
      <c r="C20" s="24">
        <f>+(1300+350+375+550+150+250)*12</f>
        <v>35700</v>
      </c>
      <c r="D20" s="24"/>
      <c r="E20" s="24"/>
    </row>
    <row r="21" spans="2:5" x14ac:dyDescent="0.25">
      <c r="B21" s="26"/>
      <c r="C21" s="27"/>
      <c r="D21" s="27"/>
      <c r="E21" s="54"/>
    </row>
    <row r="22" spans="2:5" s="59" customFormat="1" x14ac:dyDescent="0.25">
      <c r="B22" s="29" t="s">
        <v>26</v>
      </c>
      <c r="C22" s="30">
        <f t="shared" ref="C22:D22" si="3">+C18-C20</f>
        <v>41621.075000000012</v>
      </c>
      <c r="D22" s="30">
        <f t="shared" si="3"/>
        <v>0</v>
      </c>
      <c r="E22" s="30">
        <f>+E18-E20</f>
        <v>0</v>
      </c>
    </row>
    <row r="23" spans="2:5" x14ac:dyDescent="0.25">
      <c r="B23" s="44"/>
      <c r="C23" s="46"/>
      <c r="D23" s="46"/>
      <c r="E23" s="60"/>
    </row>
    <row r="25" spans="2:5" x14ac:dyDescent="0.25">
      <c r="B25" s="48" t="s">
        <v>41</v>
      </c>
      <c r="C25" s="49"/>
      <c r="D25" s="49"/>
      <c r="E25" s="50"/>
    </row>
    <row r="26" spans="2:5" x14ac:dyDescent="0.25">
      <c r="B26" s="26" t="s">
        <v>18</v>
      </c>
      <c r="C26" s="61">
        <v>1</v>
      </c>
      <c r="D26" s="62"/>
      <c r="E26" s="62"/>
    </row>
    <row r="27" spans="2:5" ht="30" customHeight="1" x14ac:dyDescent="0.25">
      <c r="B27" s="29" t="s">
        <v>29</v>
      </c>
      <c r="C27" s="51">
        <f>+C3</f>
        <v>2022</v>
      </c>
      <c r="D27" s="51">
        <f>+D3</f>
        <v>2023</v>
      </c>
      <c r="E27" s="66" t="str">
        <f>+E3</f>
        <v>Projected</v>
      </c>
    </row>
    <row r="28" spans="2:5" x14ac:dyDescent="0.25">
      <c r="B28" s="32"/>
      <c r="C28" s="52"/>
      <c r="D28" s="52"/>
      <c r="E28" s="53"/>
    </row>
    <row r="29" spans="2:5" x14ac:dyDescent="0.25">
      <c r="B29" s="23" t="s">
        <v>19</v>
      </c>
      <c r="C29" s="24">
        <v>33625</v>
      </c>
      <c r="D29" s="24"/>
      <c r="E29" s="24"/>
    </row>
    <row r="30" spans="2:5" x14ac:dyDescent="0.25">
      <c r="B30" s="63" t="s">
        <v>20</v>
      </c>
      <c r="C30" s="24"/>
      <c r="D30" s="24"/>
      <c r="E30" s="24"/>
    </row>
    <row r="31" spans="2:5" x14ac:dyDescent="0.25">
      <c r="B31" s="63" t="s">
        <v>21</v>
      </c>
      <c r="C31" s="24">
        <v>17600</v>
      </c>
      <c r="D31" s="24"/>
      <c r="E31" s="24"/>
    </row>
    <row r="32" spans="2:5" x14ac:dyDescent="0.25">
      <c r="B32" s="63" t="s">
        <v>22</v>
      </c>
      <c r="C32" s="24">
        <v>2825</v>
      </c>
      <c r="D32" s="24"/>
      <c r="E32" s="24"/>
    </row>
    <row r="33" spans="2:5" x14ac:dyDescent="0.25">
      <c r="B33" s="63" t="s">
        <v>24</v>
      </c>
      <c r="C33" s="24">
        <v>-30000</v>
      </c>
      <c r="D33" s="24"/>
      <c r="E33" s="24"/>
    </row>
    <row r="34" spans="2:5" x14ac:dyDescent="0.25">
      <c r="B34" s="29" t="s">
        <v>23</v>
      </c>
      <c r="C34" s="30">
        <f t="shared" ref="C34:D34" si="4">SUM(C29:C33)</f>
        <v>24050</v>
      </c>
      <c r="D34" s="30">
        <f t="shared" si="4"/>
        <v>0</v>
      </c>
      <c r="E34" s="30">
        <f>SUM(E29:E33)</f>
        <v>0</v>
      </c>
    </row>
    <row r="35" spans="2:5" x14ac:dyDescent="0.25">
      <c r="B35" s="26"/>
      <c r="C35" s="27"/>
      <c r="D35" s="27"/>
      <c r="E35" s="54"/>
    </row>
    <row r="36" spans="2:5" x14ac:dyDescent="0.25">
      <c r="B36" s="23" t="s">
        <v>8</v>
      </c>
      <c r="C36" s="24">
        <f>21564+2825</f>
        <v>24389</v>
      </c>
      <c r="D36" s="24"/>
      <c r="E36" s="24"/>
    </row>
    <row r="37" spans="2:5" x14ac:dyDescent="0.25">
      <c r="B37" s="26"/>
      <c r="C37" s="27"/>
      <c r="D37" s="27"/>
      <c r="E37" s="54"/>
    </row>
    <row r="38" spans="2:5" x14ac:dyDescent="0.25">
      <c r="B38" s="29" t="s">
        <v>26</v>
      </c>
      <c r="C38" s="30">
        <f t="shared" ref="C38:D38" si="5">+C34-C36</f>
        <v>-339</v>
      </c>
      <c r="D38" s="30">
        <f t="shared" si="5"/>
        <v>0</v>
      </c>
      <c r="E38" s="30">
        <f>+E34-E36</f>
        <v>0</v>
      </c>
    </row>
    <row r="39" spans="2:5" x14ac:dyDescent="0.25">
      <c r="B39" s="44"/>
      <c r="C39" s="46"/>
      <c r="D39" s="46"/>
      <c r="E39" s="60"/>
    </row>
    <row r="41" spans="2:5" x14ac:dyDescent="0.25">
      <c r="B41" s="48" t="s">
        <v>42</v>
      </c>
      <c r="C41" s="49"/>
      <c r="D41" s="49"/>
      <c r="E41" s="50"/>
    </row>
    <row r="42" spans="2:5" x14ac:dyDescent="0.25">
      <c r="B42" s="26" t="s">
        <v>18</v>
      </c>
      <c r="C42" s="61">
        <v>0.5</v>
      </c>
      <c r="D42" s="62"/>
      <c r="E42" s="62"/>
    </row>
    <row r="43" spans="2:5" ht="30" x14ac:dyDescent="0.25">
      <c r="B43" s="29" t="s">
        <v>29</v>
      </c>
      <c r="C43" s="51">
        <f>+C3</f>
        <v>2022</v>
      </c>
      <c r="D43" s="51">
        <f>+D3</f>
        <v>2023</v>
      </c>
      <c r="E43" s="66" t="str">
        <f>+E3</f>
        <v>Projected</v>
      </c>
    </row>
    <row r="44" spans="2:5" x14ac:dyDescent="0.25">
      <c r="B44" s="32"/>
      <c r="C44" s="52"/>
      <c r="D44" s="52"/>
      <c r="E44" s="53"/>
    </row>
    <row r="45" spans="2:5" x14ac:dyDescent="0.25">
      <c r="B45" s="23" t="s">
        <v>19</v>
      </c>
      <c r="C45" s="24">
        <v>26325</v>
      </c>
      <c r="D45" s="24"/>
      <c r="E45" s="24"/>
    </row>
    <row r="46" spans="2:5" x14ac:dyDescent="0.25">
      <c r="B46" s="63" t="s">
        <v>20</v>
      </c>
      <c r="C46" s="24"/>
      <c r="D46" s="24"/>
      <c r="E46" s="24"/>
    </row>
    <row r="47" spans="2:5" x14ac:dyDescent="0.25">
      <c r="B47" s="63" t="s">
        <v>21</v>
      </c>
      <c r="C47" s="24">
        <v>50000</v>
      </c>
      <c r="D47" s="24"/>
      <c r="E47" s="24"/>
    </row>
    <row r="48" spans="2:5" x14ac:dyDescent="0.25">
      <c r="B48" s="63" t="s">
        <v>22</v>
      </c>
      <c r="C48" s="24">
        <f>26825+26825</f>
        <v>53650</v>
      </c>
      <c r="D48" s="24"/>
      <c r="E48" s="24"/>
    </row>
    <row r="49" spans="2:5" x14ac:dyDescent="0.25">
      <c r="B49" s="63" t="s">
        <v>24</v>
      </c>
      <c r="C49" s="24">
        <v>-46325</v>
      </c>
      <c r="D49" s="24"/>
      <c r="E49" s="24"/>
    </row>
    <row r="50" spans="2:5" x14ac:dyDescent="0.25">
      <c r="B50" s="29" t="s">
        <v>23</v>
      </c>
      <c r="C50" s="30">
        <f t="shared" ref="C50" si="6">SUM(C45:C49)</f>
        <v>83650</v>
      </c>
      <c r="D50" s="30">
        <f t="shared" ref="D50" si="7">SUM(D45:D49)</f>
        <v>0</v>
      </c>
      <c r="E50" s="30">
        <f>SUM(E45:E49)</f>
        <v>0</v>
      </c>
    </row>
    <row r="51" spans="2:5" x14ac:dyDescent="0.25">
      <c r="B51" s="26"/>
      <c r="C51" s="27"/>
      <c r="D51" s="27"/>
      <c r="E51" s="54"/>
    </row>
    <row r="52" spans="2:5" x14ac:dyDescent="0.25">
      <c r="B52" s="23" t="s">
        <v>8</v>
      </c>
      <c r="C52" s="24">
        <f>1090000-1055000+53650</f>
        <v>88650</v>
      </c>
      <c r="D52" s="24"/>
      <c r="E52" s="24"/>
    </row>
    <row r="53" spans="2:5" x14ac:dyDescent="0.25">
      <c r="B53" s="26"/>
      <c r="C53" s="27"/>
      <c r="D53" s="27"/>
      <c r="E53" s="54"/>
    </row>
    <row r="54" spans="2:5" x14ac:dyDescent="0.25">
      <c r="B54" s="29" t="s">
        <v>26</v>
      </c>
      <c r="C54" s="30">
        <f t="shared" ref="C54:D54" si="8">+C50-C52</f>
        <v>-5000</v>
      </c>
      <c r="D54" s="30">
        <f t="shared" si="8"/>
        <v>0</v>
      </c>
      <c r="E54" s="30">
        <f>+E50-E52</f>
        <v>0</v>
      </c>
    </row>
    <row r="55" spans="2:5" x14ac:dyDescent="0.25">
      <c r="B55" s="44"/>
      <c r="C55" s="45"/>
      <c r="D55" s="45"/>
      <c r="E55" s="60"/>
    </row>
    <row r="57" spans="2:5" x14ac:dyDescent="0.25">
      <c r="B57" s="48" t="s">
        <v>30</v>
      </c>
      <c r="C57" s="49"/>
      <c r="D57" s="49"/>
      <c r="E57" s="50"/>
    </row>
    <row r="58" spans="2:5" x14ac:dyDescent="0.25">
      <c r="B58" s="26" t="s">
        <v>18</v>
      </c>
      <c r="C58" s="61"/>
      <c r="D58" s="62"/>
      <c r="E58" s="62"/>
    </row>
    <row r="59" spans="2:5" ht="30" x14ac:dyDescent="0.25">
      <c r="B59" s="29" t="s">
        <v>29</v>
      </c>
      <c r="C59" s="51">
        <f>+C3</f>
        <v>2022</v>
      </c>
      <c r="D59" s="51">
        <f>+D3</f>
        <v>2023</v>
      </c>
      <c r="E59" s="66" t="str">
        <f>+E3</f>
        <v>Projected</v>
      </c>
    </row>
    <row r="60" spans="2:5" x14ac:dyDescent="0.25">
      <c r="B60" s="32"/>
      <c r="C60" s="52"/>
      <c r="D60" s="52"/>
      <c r="E60" s="53"/>
    </row>
    <row r="61" spans="2:5" x14ac:dyDescent="0.25">
      <c r="B61" s="23" t="s">
        <v>19</v>
      </c>
      <c r="C61" s="24"/>
      <c r="D61" s="24"/>
      <c r="E61" s="24"/>
    </row>
    <row r="62" spans="2:5" x14ac:dyDescent="0.25">
      <c r="B62" s="63" t="s">
        <v>20</v>
      </c>
      <c r="C62" s="24"/>
      <c r="D62" s="24"/>
      <c r="E62" s="24"/>
    </row>
    <row r="63" spans="2:5" x14ac:dyDescent="0.25">
      <c r="B63" s="63" t="s">
        <v>21</v>
      </c>
      <c r="C63" s="24"/>
      <c r="D63" s="24"/>
      <c r="E63" s="24"/>
    </row>
    <row r="64" spans="2:5" x14ac:dyDescent="0.25">
      <c r="B64" s="63" t="s">
        <v>22</v>
      </c>
      <c r="C64" s="24"/>
      <c r="D64" s="24"/>
      <c r="E64" s="24"/>
    </row>
    <row r="65" spans="2:5" x14ac:dyDescent="0.25">
      <c r="B65" s="63" t="s">
        <v>24</v>
      </c>
      <c r="C65" s="24"/>
      <c r="D65" s="24"/>
      <c r="E65" s="24"/>
    </row>
    <row r="66" spans="2:5" x14ac:dyDescent="0.25">
      <c r="B66" s="29" t="s">
        <v>23</v>
      </c>
      <c r="C66" s="30">
        <f t="shared" ref="C66" si="9">SUM(C61:C65)</f>
        <v>0</v>
      </c>
      <c r="D66" s="30">
        <f t="shared" ref="D66" si="10">SUM(D61:D65)</f>
        <v>0</v>
      </c>
      <c r="E66" s="30">
        <f>SUM(E61:E65)</f>
        <v>0</v>
      </c>
    </row>
    <row r="67" spans="2:5" x14ac:dyDescent="0.25">
      <c r="B67" s="26"/>
      <c r="C67" s="27"/>
      <c r="D67" s="27"/>
      <c r="E67" s="54"/>
    </row>
    <row r="68" spans="2:5" x14ac:dyDescent="0.25">
      <c r="B68" s="23" t="s">
        <v>8</v>
      </c>
      <c r="C68" s="24"/>
      <c r="D68" s="24"/>
      <c r="E68" s="24"/>
    </row>
    <row r="69" spans="2:5" x14ac:dyDescent="0.25">
      <c r="B69" s="26"/>
      <c r="C69" s="27"/>
      <c r="D69" s="27"/>
      <c r="E69" s="54"/>
    </row>
    <row r="70" spans="2:5" x14ac:dyDescent="0.25">
      <c r="B70" s="29" t="s">
        <v>26</v>
      </c>
      <c r="C70" s="30">
        <f t="shared" ref="C70:D70" si="11">+C66-C68</f>
        <v>0</v>
      </c>
      <c r="D70" s="30">
        <f t="shared" si="11"/>
        <v>0</v>
      </c>
      <c r="E70" s="30">
        <f>+E66-E68</f>
        <v>0</v>
      </c>
    </row>
    <row r="71" spans="2:5" x14ac:dyDescent="0.25">
      <c r="B71" s="44"/>
      <c r="C71" s="45"/>
      <c r="D71" s="45"/>
      <c r="E71" s="60"/>
    </row>
    <row r="73" spans="2:5" x14ac:dyDescent="0.25">
      <c r="B73" s="48" t="s">
        <v>31</v>
      </c>
      <c r="C73" s="49"/>
      <c r="D73" s="49"/>
      <c r="E73" s="50"/>
    </row>
    <row r="74" spans="2:5" x14ac:dyDescent="0.25">
      <c r="B74" s="26" t="s">
        <v>18</v>
      </c>
      <c r="C74" s="61"/>
      <c r="D74" s="62"/>
      <c r="E74" s="62"/>
    </row>
    <row r="75" spans="2:5" ht="30" x14ac:dyDescent="0.25">
      <c r="B75" s="29" t="s">
        <v>29</v>
      </c>
      <c r="C75" s="51">
        <f>+C3</f>
        <v>2022</v>
      </c>
      <c r="D75" s="51">
        <f>+D3</f>
        <v>2023</v>
      </c>
      <c r="E75" s="66" t="str">
        <f>+E3</f>
        <v>Projected</v>
      </c>
    </row>
    <row r="76" spans="2:5" x14ac:dyDescent="0.25">
      <c r="B76" s="32"/>
      <c r="C76" s="52"/>
      <c r="D76" s="52"/>
      <c r="E76" s="53"/>
    </row>
    <row r="77" spans="2:5" x14ac:dyDescent="0.25">
      <c r="B77" s="23" t="s">
        <v>19</v>
      </c>
      <c r="C77" s="24"/>
      <c r="D77" s="24"/>
      <c r="E77" s="24"/>
    </row>
    <row r="78" spans="2:5" x14ac:dyDescent="0.25">
      <c r="B78" s="63" t="s">
        <v>20</v>
      </c>
      <c r="C78" s="24"/>
      <c r="D78" s="24"/>
      <c r="E78" s="24"/>
    </row>
    <row r="79" spans="2:5" x14ac:dyDescent="0.25">
      <c r="B79" s="63" t="s">
        <v>21</v>
      </c>
      <c r="C79" s="24"/>
      <c r="D79" s="24"/>
      <c r="E79" s="24"/>
    </row>
    <row r="80" spans="2:5" x14ac:dyDescent="0.25">
      <c r="B80" s="63" t="s">
        <v>22</v>
      </c>
      <c r="C80" s="24"/>
      <c r="D80" s="24"/>
      <c r="E80" s="24"/>
    </row>
    <row r="81" spans="2:5" x14ac:dyDescent="0.25">
      <c r="B81" s="63" t="s">
        <v>24</v>
      </c>
      <c r="C81" s="24"/>
      <c r="D81" s="24"/>
      <c r="E81" s="24"/>
    </row>
    <row r="82" spans="2:5" x14ac:dyDescent="0.25">
      <c r="B82" s="29" t="s">
        <v>23</v>
      </c>
      <c r="C82" s="30">
        <f t="shared" ref="C82" si="12">SUM(C77:C81)</f>
        <v>0</v>
      </c>
      <c r="D82" s="30">
        <f t="shared" ref="D82" si="13">SUM(D77:D81)</f>
        <v>0</v>
      </c>
      <c r="E82" s="30">
        <f>SUM(E77:E81)</f>
        <v>0</v>
      </c>
    </row>
    <row r="83" spans="2:5" x14ac:dyDescent="0.25">
      <c r="B83" s="26"/>
      <c r="C83" s="27"/>
      <c r="D83" s="27"/>
      <c r="E83" s="54"/>
    </row>
    <row r="84" spans="2:5" x14ac:dyDescent="0.25">
      <c r="B84" s="23" t="s">
        <v>8</v>
      </c>
      <c r="C84" s="24"/>
      <c r="D84" s="24"/>
      <c r="E84" s="24"/>
    </row>
    <row r="85" spans="2:5" x14ac:dyDescent="0.25">
      <c r="B85" s="26"/>
      <c r="C85" s="27"/>
      <c r="D85" s="27"/>
      <c r="E85" s="54"/>
    </row>
    <row r="86" spans="2:5" x14ac:dyDescent="0.25">
      <c r="B86" s="29" t="s">
        <v>26</v>
      </c>
      <c r="C86" s="30">
        <f t="shared" ref="C86:D86" si="14">+C82-C84</f>
        <v>0</v>
      </c>
      <c r="D86" s="30">
        <f t="shared" si="14"/>
        <v>0</v>
      </c>
      <c r="E86" s="30">
        <f>+E82-E84</f>
        <v>0</v>
      </c>
    </row>
    <row r="87" spans="2:5" x14ac:dyDescent="0.25">
      <c r="B87" s="44"/>
      <c r="C87" s="45"/>
      <c r="D87" s="45"/>
      <c r="E87" s="60"/>
    </row>
    <row r="89" spans="2:5" x14ac:dyDescent="0.25">
      <c r="B89" s="48" t="s">
        <v>32</v>
      </c>
      <c r="C89" s="49"/>
      <c r="D89" s="49"/>
      <c r="E89" s="50"/>
    </row>
    <row r="90" spans="2:5" x14ac:dyDescent="0.25">
      <c r="B90" s="26" t="s">
        <v>18</v>
      </c>
      <c r="C90" s="61"/>
      <c r="D90" s="62"/>
      <c r="E90" s="62"/>
    </row>
    <row r="91" spans="2:5" ht="30" x14ac:dyDescent="0.25">
      <c r="B91" s="29" t="s">
        <v>29</v>
      </c>
      <c r="C91" s="51">
        <f>+C3</f>
        <v>2022</v>
      </c>
      <c r="D91" s="51">
        <f>+D3</f>
        <v>2023</v>
      </c>
      <c r="E91" s="66" t="str">
        <f>+E3</f>
        <v>Projected</v>
      </c>
    </row>
    <row r="92" spans="2:5" x14ac:dyDescent="0.25">
      <c r="B92" s="32"/>
      <c r="C92" s="52"/>
      <c r="D92" s="52"/>
      <c r="E92" s="53"/>
    </row>
    <row r="93" spans="2:5" x14ac:dyDescent="0.25">
      <c r="B93" s="23" t="s">
        <v>19</v>
      </c>
      <c r="C93" s="24"/>
      <c r="D93" s="24"/>
      <c r="E93" s="24"/>
    </row>
    <row r="94" spans="2:5" x14ac:dyDescent="0.25">
      <c r="B94" s="63" t="s">
        <v>20</v>
      </c>
      <c r="C94" s="24"/>
      <c r="D94" s="24"/>
      <c r="E94" s="24"/>
    </row>
    <row r="95" spans="2:5" x14ac:dyDescent="0.25">
      <c r="B95" s="63" t="s">
        <v>21</v>
      </c>
      <c r="C95" s="24"/>
      <c r="D95" s="24"/>
      <c r="E95" s="24"/>
    </row>
    <row r="96" spans="2:5" x14ac:dyDescent="0.25">
      <c r="B96" s="63" t="s">
        <v>22</v>
      </c>
      <c r="C96" s="24"/>
      <c r="D96" s="24"/>
      <c r="E96" s="24"/>
    </row>
    <row r="97" spans="2:5" x14ac:dyDescent="0.25">
      <c r="B97" s="63" t="s">
        <v>24</v>
      </c>
      <c r="C97" s="24"/>
      <c r="D97" s="24"/>
      <c r="E97" s="24"/>
    </row>
    <row r="98" spans="2:5" x14ac:dyDescent="0.25">
      <c r="B98" s="29" t="s">
        <v>23</v>
      </c>
      <c r="C98" s="30">
        <f t="shared" ref="C98" si="15">SUM(C93:C97)</f>
        <v>0</v>
      </c>
      <c r="D98" s="30">
        <f t="shared" ref="D98" si="16">SUM(D93:D97)</f>
        <v>0</v>
      </c>
      <c r="E98" s="30">
        <f>SUM(E93:E97)</f>
        <v>0</v>
      </c>
    </row>
    <row r="99" spans="2:5" x14ac:dyDescent="0.25">
      <c r="B99" s="26"/>
      <c r="C99" s="27"/>
      <c r="D99" s="27"/>
      <c r="E99" s="54"/>
    </row>
    <row r="100" spans="2:5" x14ac:dyDescent="0.25">
      <c r="B100" s="23" t="s">
        <v>8</v>
      </c>
      <c r="C100" s="24"/>
      <c r="D100" s="24"/>
      <c r="E100" s="24"/>
    </row>
    <row r="101" spans="2:5" x14ac:dyDescent="0.25">
      <c r="B101" s="26"/>
      <c r="C101" s="27"/>
      <c r="D101" s="27"/>
      <c r="E101" s="54"/>
    </row>
    <row r="102" spans="2:5" x14ac:dyDescent="0.25">
      <c r="B102" s="29" t="s">
        <v>26</v>
      </c>
      <c r="C102" s="30">
        <f t="shared" ref="C102:D102" si="17">+C98-C100</f>
        <v>0</v>
      </c>
      <c r="D102" s="30">
        <f t="shared" si="17"/>
        <v>0</v>
      </c>
      <c r="E102" s="30">
        <f>+E98-E100</f>
        <v>0</v>
      </c>
    </row>
    <row r="103" spans="2:5" x14ac:dyDescent="0.25">
      <c r="B103" s="44"/>
      <c r="C103" s="45"/>
      <c r="D103" s="45"/>
      <c r="E103" s="60"/>
    </row>
  </sheetData>
  <pageMargins left="0.7" right="0.7" top="0.5" bottom="0.5" header="0.3" footer="0.3"/>
  <pageSetup orientation="portrait" horizontalDpi="4294967295" verticalDpi="4294967295" r:id="rId1"/>
  <rowBreaks count="2" manualBreakCount="2">
    <brk id="24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3"/>
  <sheetViews>
    <sheetView zoomScaleNormal="100" workbookViewId="0">
      <selection activeCell="C52" sqref="C52"/>
    </sheetView>
  </sheetViews>
  <sheetFormatPr defaultRowHeight="15" x14ac:dyDescent="0.25"/>
  <cols>
    <col min="1" max="1" width="3.7109375" customWidth="1"/>
    <col min="2" max="2" width="45.7109375" customWidth="1"/>
    <col min="3" max="4" width="10.7109375" customWidth="1"/>
    <col min="5" max="5" width="10.7109375" style="2" customWidth="1"/>
    <col min="6" max="6" width="10.7109375" customWidth="1"/>
  </cols>
  <sheetData>
    <row r="2" spans="2:5" x14ac:dyDescent="0.25">
      <c r="B2" s="19" t="s">
        <v>43</v>
      </c>
      <c r="C2" s="20"/>
      <c r="D2" s="20"/>
      <c r="E2" s="21"/>
    </row>
    <row r="3" spans="2:5" ht="30" x14ac:dyDescent="0.25">
      <c r="B3" s="12" t="s">
        <v>0</v>
      </c>
      <c r="C3" s="16">
        <v>2022</v>
      </c>
      <c r="D3" s="16">
        <v>2023</v>
      </c>
      <c r="E3" s="67" t="s">
        <v>38</v>
      </c>
    </row>
    <row r="4" spans="2:5" x14ac:dyDescent="0.25">
      <c r="B4" s="4"/>
      <c r="C4" s="14"/>
      <c r="D4" s="14"/>
      <c r="E4" s="15"/>
    </row>
    <row r="5" spans="2:5" x14ac:dyDescent="0.25">
      <c r="B5" s="10" t="s">
        <v>1</v>
      </c>
      <c r="C5" s="11">
        <v>140000</v>
      </c>
      <c r="D5" s="11"/>
      <c r="E5" s="11"/>
    </row>
    <row r="6" spans="2:5" x14ac:dyDescent="0.25">
      <c r="B6" s="10" t="s">
        <v>2</v>
      </c>
      <c r="C6" s="11"/>
      <c r="D6" s="11"/>
      <c r="E6" s="11"/>
    </row>
    <row r="7" spans="2:5" x14ac:dyDescent="0.25">
      <c r="B7" s="10" t="s">
        <v>3</v>
      </c>
      <c r="C7" s="11">
        <f>1800+3850</f>
        <v>5650</v>
      </c>
      <c r="D7" s="11"/>
      <c r="E7" s="11"/>
    </row>
    <row r="8" spans="2:5" x14ac:dyDescent="0.25">
      <c r="B8" s="10" t="s">
        <v>4</v>
      </c>
      <c r="C8" s="11">
        <f>-C33*C26-C49*C42-C65*C58-C81*C74</f>
        <v>93162.5</v>
      </c>
      <c r="D8" s="11">
        <f>-D33*D26-D49*D42-D65*D58-D81*D74</f>
        <v>0</v>
      </c>
      <c r="E8" s="11">
        <f>-E33*E26-E49*E42-E65*E58-E81*E74</f>
        <v>0</v>
      </c>
    </row>
    <row r="9" spans="2:5" x14ac:dyDescent="0.25">
      <c r="B9" s="10" t="s">
        <v>17</v>
      </c>
      <c r="C9" s="11"/>
      <c r="D9" s="11"/>
      <c r="E9" s="11"/>
    </row>
    <row r="10" spans="2:5" x14ac:dyDescent="0.25">
      <c r="B10" s="12" t="s">
        <v>5</v>
      </c>
      <c r="C10" s="13">
        <f t="shared" ref="C10:D10" si="0">SUM(C5:C9)</f>
        <v>238812.5</v>
      </c>
      <c r="D10" s="13">
        <f t="shared" si="0"/>
        <v>0</v>
      </c>
      <c r="E10" s="13">
        <f>SUM(E5:E9)</f>
        <v>0</v>
      </c>
    </row>
    <row r="11" spans="2:5" x14ac:dyDescent="0.25">
      <c r="B11" s="3"/>
      <c r="C11" s="2"/>
      <c r="D11" s="2"/>
      <c r="E11" s="8"/>
    </row>
    <row r="12" spans="2:5" x14ac:dyDescent="0.25">
      <c r="B12" s="10" t="s">
        <v>6</v>
      </c>
      <c r="C12" s="11">
        <f>56079+19000+1400+450</f>
        <v>76929</v>
      </c>
      <c r="D12" s="11"/>
      <c r="E12" s="11"/>
    </row>
    <row r="13" spans="2:5" x14ac:dyDescent="0.25">
      <c r="B13" s="10" t="s">
        <v>28</v>
      </c>
      <c r="C13" s="11"/>
      <c r="D13" s="11"/>
      <c r="E13" s="11"/>
    </row>
    <row r="14" spans="2:5" s="59" customFormat="1" x14ac:dyDescent="0.25">
      <c r="B14" s="64" t="s">
        <v>34</v>
      </c>
      <c r="C14" s="65">
        <f>+C10-C12+C13</f>
        <v>161883.5</v>
      </c>
      <c r="D14" s="65">
        <f t="shared" ref="D14:E14" si="1">+D10-D12+D13</f>
        <v>0</v>
      </c>
      <c r="E14" s="65">
        <f t="shared" si="1"/>
        <v>0</v>
      </c>
    </row>
    <row r="15" spans="2:5" s="39" customFormat="1" x14ac:dyDescent="0.25">
      <c r="B15" s="55" t="s">
        <v>7</v>
      </c>
      <c r="C15" s="56">
        <f>IF(C10=0,0,MAX(C14*0.35,30000))</f>
        <v>56659.224999999999</v>
      </c>
      <c r="D15" s="56">
        <f>IF(D10=0,0,MAX(D14*0.35,30000))</f>
        <v>0</v>
      </c>
      <c r="E15" s="56">
        <f>IF(E10=0,0,MAX(E14*0.35,30000))</f>
        <v>0</v>
      </c>
    </row>
    <row r="16" spans="2:5" s="39" customFormat="1" x14ac:dyDescent="0.25">
      <c r="B16" s="57" t="s">
        <v>36</v>
      </c>
      <c r="C16" s="58"/>
      <c r="D16" s="58"/>
      <c r="E16" s="58"/>
    </row>
    <row r="17" spans="2:5" s="39" customFormat="1" x14ac:dyDescent="0.25">
      <c r="B17" s="26"/>
      <c r="C17" s="27"/>
      <c r="D17" s="27"/>
      <c r="E17" s="54"/>
    </row>
    <row r="18" spans="2:5" s="39" customFormat="1" x14ac:dyDescent="0.25">
      <c r="B18" s="29" t="s">
        <v>23</v>
      </c>
      <c r="C18" s="30">
        <f>+C14-C15</f>
        <v>105224.27499999999</v>
      </c>
      <c r="D18" s="30">
        <f t="shared" ref="D18:E18" si="2">+D14-D15</f>
        <v>0</v>
      </c>
      <c r="E18" s="30">
        <f t="shared" si="2"/>
        <v>0</v>
      </c>
    </row>
    <row r="19" spans="2:5" x14ac:dyDescent="0.25">
      <c r="B19" s="3"/>
      <c r="C19" s="2"/>
      <c r="D19" s="2"/>
      <c r="E19" s="8"/>
    </row>
    <row r="20" spans="2:5" x14ac:dyDescent="0.25">
      <c r="B20" s="10" t="s">
        <v>27</v>
      </c>
      <c r="C20" s="11">
        <f>+(1500+625+250+125)*12</f>
        <v>30000</v>
      </c>
      <c r="D20" s="11"/>
      <c r="E20" s="11"/>
    </row>
    <row r="21" spans="2:5" x14ac:dyDescent="0.25">
      <c r="B21" s="3"/>
      <c r="C21" s="2"/>
      <c r="D21" s="2"/>
      <c r="E21" s="8"/>
    </row>
    <row r="22" spans="2:5" s="1" customFormat="1" x14ac:dyDescent="0.25">
      <c r="B22" s="12" t="s">
        <v>26</v>
      </c>
      <c r="C22" s="13">
        <f t="shared" ref="C22:D22" si="3">+C18-C20</f>
        <v>75224.274999999994</v>
      </c>
      <c r="D22" s="13">
        <f t="shared" si="3"/>
        <v>0</v>
      </c>
      <c r="E22" s="13">
        <f>+E18-E20</f>
        <v>0</v>
      </c>
    </row>
    <row r="23" spans="2:5" x14ac:dyDescent="0.25">
      <c r="B23" s="5"/>
      <c r="C23" s="7"/>
      <c r="D23" s="7"/>
      <c r="E23" s="9"/>
    </row>
    <row r="25" spans="2:5" x14ac:dyDescent="0.25">
      <c r="B25" s="19" t="s">
        <v>46</v>
      </c>
      <c r="C25" s="20"/>
      <c r="D25" s="20"/>
      <c r="E25" s="21"/>
    </row>
    <row r="26" spans="2:5" x14ac:dyDescent="0.25">
      <c r="B26" s="3" t="s">
        <v>18</v>
      </c>
      <c r="C26" s="22">
        <v>1</v>
      </c>
      <c r="D26" s="17"/>
      <c r="E26" s="17"/>
    </row>
    <row r="27" spans="2:5" ht="30" x14ac:dyDescent="0.25">
      <c r="B27" s="12" t="s">
        <v>29</v>
      </c>
      <c r="C27" s="16">
        <f>+C3</f>
        <v>2022</v>
      </c>
      <c r="D27" s="16">
        <f>+D3</f>
        <v>2023</v>
      </c>
      <c r="E27" s="67" t="str">
        <f>+E3</f>
        <v>Year 3/
Projected</v>
      </c>
    </row>
    <row r="28" spans="2:5" x14ac:dyDescent="0.25">
      <c r="B28" s="4"/>
      <c r="C28" s="14"/>
      <c r="D28" s="14"/>
      <c r="E28" s="15"/>
    </row>
    <row r="29" spans="2:5" x14ac:dyDescent="0.25">
      <c r="B29" s="10" t="s">
        <v>19</v>
      </c>
      <c r="C29" s="11">
        <v>90250</v>
      </c>
      <c r="D29" s="11"/>
      <c r="E29" s="11"/>
    </row>
    <row r="30" spans="2:5" x14ac:dyDescent="0.25">
      <c r="B30" s="18" t="s">
        <v>20</v>
      </c>
      <c r="C30" s="11"/>
      <c r="D30" s="11"/>
      <c r="E30" s="11"/>
    </row>
    <row r="31" spans="2:5" x14ac:dyDescent="0.25">
      <c r="B31" s="18" t="s">
        <v>21</v>
      </c>
      <c r="C31" s="11">
        <v>6000</v>
      </c>
      <c r="D31" s="11"/>
      <c r="E31" s="11"/>
    </row>
    <row r="32" spans="2:5" x14ac:dyDescent="0.25">
      <c r="B32" s="18" t="s">
        <v>22</v>
      </c>
      <c r="C32" s="11">
        <v>16200</v>
      </c>
      <c r="D32" s="11"/>
      <c r="E32" s="11"/>
    </row>
    <row r="33" spans="2:5" x14ac:dyDescent="0.25">
      <c r="B33" s="18" t="s">
        <v>24</v>
      </c>
      <c r="C33" s="11">
        <v>-70000</v>
      </c>
      <c r="D33" s="11"/>
      <c r="E33" s="11"/>
    </row>
    <row r="34" spans="2:5" x14ac:dyDescent="0.25">
      <c r="B34" s="12" t="s">
        <v>23</v>
      </c>
      <c r="C34" s="13">
        <f t="shared" ref="C34:D34" si="4">SUM(C29:C33)</f>
        <v>42450</v>
      </c>
      <c r="D34" s="13">
        <f t="shared" si="4"/>
        <v>0</v>
      </c>
      <c r="E34" s="13">
        <f>SUM(E29:E33)</f>
        <v>0</v>
      </c>
    </row>
    <row r="35" spans="2:5" x14ac:dyDescent="0.25">
      <c r="B35" s="3"/>
      <c r="C35" s="2"/>
      <c r="D35" s="2"/>
      <c r="E35" s="8"/>
    </row>
    <row r="36" spans="2:5" x14ac:dyDescent="0.25">
      <c r="B36" s="10" t="s">
        <v>8</v>
      </c>
      <c r="C36" s="11">
        <v>16200</v>
      </c>
      <c r="D36" s="11"/>
      <c r="E36" s="11"/>
    </row>
    <row r="37" spans="2:5" x14ac:dyDescent="0.25">
      <c r="B37" s="3"/>
      <c r="C37" s="2"/>
      <c r="D37" s="2"/>
      <c r="E37" s="8"/>
    </row>
    <row r="38" spans="2:5" x14ac:dyDescent="0.25">
      <c r="B38" s="12" t="s">
        <v>26</v>
      </c>
      <c r="C38" s="13">
        <f t="shared" ref="C38:D38" si="5">+C34-C36</f>
        <v>26250</v>
      </c>
      <c r="D38" s="13">
        <f t="shared" si="5"/>
        <v>0</v>
      </c>
      <c r="E38" s="13">
        <f>+E34-E36</f>
        <v>0</v>
      </c>
    </row>
    <row r="39" spans="2:5" x14ac:dyDescent="0.25">
      <c r="B39" s="5"/>
      <c r="C39" s="7"/>
      <c r="D39" s="7"/>
      <c r="E39" s="9"/>
    </row>
    <row r="41" spans="2:5" x14ac:dyDescent="0.25">
      <c r="B41" s="19" t="s">
        <v>42</v>
      </c>
      <c r="C41" s="20"/>
      <c r="D41" s="20"/>
      <c r="E41" s="21"/>
    </row>
    <row r="42" spans="2:5" x14ac:dyDescent="0.25">
      <c r="B42" s="3" t="s">
        <v>18</v>
      </c>
      <c r="C42" s="22">
        <v>0.5</v>
      </c>
      <c r="D42" s="17"/>
      <c r="E42" s="17"/>
    </row>
    <row r="43" spans="2:5" ht="30" x14ac:dyDescent="0.25">
      <c r="B43" s="12" t="s">
        <v>29</v>
      </c>
      <c r="C43" s="16">
        <f>+C3</f>
        <v>2022</v>
      </c>
      <c r="D43" s="16">
        <f>+D3</f>
        <v>2023</v>
      </c>
      <c r="E43" s="67" t="str">
        <f>+E3</f>
        <v>Year 3/
Projected</v>
      </c>
    </row>
    <row r="44" spans="2:5" x14ac:dyDescent="0.25">
      <c r="B44" s="4"/>
      <c r="C44" s="14"/>
      <c r="D44" s="14"/>
      <c r="E44" s="15"/>
    </row>
    <row r="45" spans="2:5" x14ac:dyDescent="0.25">
      <c r="B45" s="10" t="s">
        <v>19</v>
      </c>
      <c r="C45" s="24">
        <v>26325</v>
      </c>
      <c r="D45" s="11"/>
      <c r="E45" s="11"/>
    </row>
    <row r="46" spans="2:5" x14ac:dyDescent="0.25">
      <c r="B46" s="18" t="s">
        <v>20</v>
      </c>
      <c r="C46" s="24"/>
      <c r="D46" s="11"/>
      <c r="E46" s="11"/>
    </row>
    <row r="47" spans="2:5" x14ac:dyDescent="0.25">
      <c r="B47" s="18" t="s">
        <v>21</v>
      </c>
      <c r="C47" s="24">
        <v>50000</v>
      </c>
      <c r="D47" s="11"/>
      <c r="E47" s="11"/>
    </row>
    <row r="48" spans="2:5" x14ac:dyDescent="0.25">
      <c r="B48" s="18" t="s">
        <v>22</v>
      </c>
      <c r="C48" s="24">
        <f>26825+26825</f>
        <v>53650</v>
      </c>
      <c r="D48" s="11"/>
      <c r="E48" s="11"/>
    </row>
    <row r="49" spans="2:5" x14ac:dyDescent="0.25">
      <c r="B49" s="18" t="s">
        <v>24</v>
      </c>
      <c r="C49" s="24">
        <v>-46325</v>
      </c>
      <c r="D49" s="11"/>
      <c r="E49" s="11"/>
    </row>
    <row r="50" spans="2:5" x14ac:dyDescent="0.25">
      <c r="B50" s="12" t="s">
        <v>23</v>
      </c>
      <c r="C50" s="13">
        <f t="shared" ref="C50:D50" si="6">SUM(C45:C49)</f>
        <v>83650</v>
      </c>
      <c r="D50" s="13">
        <f t="shared" si="6"/>
        <v>0</v>
      </c>
      <c r="E50" s="13">
        <f>SUM(E45:E49)</f>
        <v>0</v>
      </c>
    </row>
    <row r="51" spans="2:5" x14ac:dyDescent="0.25">
      <c r="B51" s="3"/>
      <c r="C51" s="2"/>
      <c r="D51" s="2"/>
      <c r="E51" s="8"/>
    </row>
    <row r="52" spans="2:5" x14ac:dyDescent="0.25">
      <c r="B52" s="10" t="s">
        <v>8</v>
      </c>
      <c r="C52" s="24">
        <f>1090000-1055000+53650</f>
        <v>88650</v>
      </c>
      <c r="D52" s="11"/>
      <c r="E52" s="11"/>
    </row>
    <row r="53" spans="2:5" x14ac:dyDescent="0.25">
      <c r="B53" s="3"/>
      <c r="C53" s="2"/>
      <c r="D53" s="2"/>
      <c r="E53" s="8"/>
    </row>
    <row r="54" spans="2:5" x14ac:dyDescent="0.25">
      <c r="B54" s="12" t="s">
        <v>26</v>
      </c>
      <c r="C54" s="13">
        <f t="shared" ref="C54:D54" si="7">+C50-C52</f>
        <v>-5000</v>
      </c>
      <c r="D54" s="13">
        <f t="shared" si="7"/>
        <v>0</v>
      </c>
      <c r="E54" s="13">
        <f>+E50-E52</f>
        <v>0</v>
      </c>
    </row>
    <row r="55" spans="2:5" x14ac:dyDescent="0.25">
      <c r="B55" s="5"/>
      <c r="C55" s="6"/>
      <c r="D55" s="6"/>
      <c r="E55" s="9"/>
    </row>
    <row r="57" spans="2:5" x14ac:dyDescent="0.25">
      <c r="B57" s="19" t="s">
        <v>30</v>
      </c>
      <c r="C57" s="20"/>
      <c r="D57" s="20"/>
      <c r="E57" s="21"/>
    </row>
    <row r="58" spans="2:5" x14ac:dyDescent="0.25">
      <c r="B58" s="3" t="s">
        <v>18</v>
      </c>
      <c r="C58" s="22"/>
      <c r="D58" s="17"/>
      <c r="E58" s="17"/>
    </row>
    <row r="59" spans="2:5" ht="30" x14ac:dyDescent="0.25">
      <c r="B59" s="12" t="s">
        <v>29</v>
      </c>
      <c r="C59" s="16">
        <f>+C3</f>
        <v>2022</v>
      </c>
      <c r="D59" s="16">
        <f>+D3</f>
        <v>2023</v>
      </c>
      <c r="E59" s="67" t="str">
        <f>+E3</f>
        <v>Year 3/
Projected</v>
      </c>
    </row>
    <row r="60" spans="2:5" x14ac:dyDescent="0.25">
      <c r="B60" s="4"/>
      <c r="C60" s="14"/>
      <c r="D60" s="14"/>
      <c r="E60" s="15"/>
    </row>
    <row r="61" spans="2:5" x14ac:dyDescent="0.25">
      <c r="B61" s="10" t="s">
        <v>19</v>
      </c>
      <c r="C61" s="11"/>
      <c r="D61" s="11"/>
      <c r="E61" s="11"/>
    </row>
    <row r="62" spans="2:5" x14ac:dyDescent="0.25">
      <c r="B62" s="18" t="s">
        <v>20</v>
      </c>
      <c r="C62" s="11"/>
      <c r="D62" s="11"/>
      <c r="E62" s="11"/>
    </row>
    <row r="63" spans="2:5" x14ac:dyDescent="0.25">
      <c r="B63" s="18" t="s">
        <v>21</v>
      </c>
      <c r="C63" s="11"/>
      <c r="D63" s="11"/>
      <c r="E63" s="11"/>
    </row>
    <row r="64" spans="2:5" x14ac:dyDescent="0.25">
      <c r="B64" s="18" t="s">
        <v>22</v>
      </c>
      <c r="C64" s="11"/>
      <c r="D64" s="11"/>
      <c r="E64" s="11"/>
    </row>
    <row r="65" spans="2:5" x14ac:dyDescent="0.25">
      <c r="B65" s="18" t="s">
        <v>24</v>
      </c>
      <c r="C65" s="11"/>
      <c r="D65" s="11"/>
      <c r="E65" s="11"/>
    </row>
    <row r="66" spans="2:5" x14ac:dyDescent="0.25">
      <c r="B66" s="12" t="s">
        <v>23</v>
      </c>
      <c r="C66" s="13">
        <f t="shared" ref="C66:D66" si="8">SUM(C61:C65)</f>
        <v>0</v>
      </c>
      <c r="D66" s="13">
        <f t="shared" si="8"/>
        <v>0</v>
      </c>
      <c r="E66" s="13">
        <f>SUM(E61:E65)</f>
        <v>0</v>
      </c>
    </row>
    <row r="67" spans="2:5" x14ac:dyDescent="0.25">
      <c r="B67" s="3"/>
      <c r="C67" s="2"/>
      <c r="D67" s="2"/>
      <c r="E67" s="8"/>
    </row>
    <row r="68" spans="2:5" x14ac:dyDescent="0.25">
      <c r="B68" s="10" t="s">
        <v>8</v>
      </c>
      <c r="C68" s="11"/>
      <c r="D68" s="11"/>
      <c r="E68" s="11"/>
    </row>
    <row r="69" spans="2:5" x14ac:dyDescent="0.25">
      <c r="B69" s="3"/>
      <c r="C69" s="2"/>
      <c r="D69" s="2"/>
      <c r="E69" s="8"/>
    </row>
    <row r="70" spans="2:5" x14ac:dyDescent="0.25">
      <c r="B70" s="12" t="s">
        <v>26</v>
      </c>
      <c r="C70" s="13">
        <f t="shared" ref="C70:D70" si="9">+C66-C68</f>
        <v>0</v>
      </c>
      <c r="D70" s="13">
        <f t="shared" si="9"/>
        <v>0</v>
      </c>
      <c r="E70" s="13">
        <f>+E66-E68</f>
        <v>0</v>
      </c>
    </row>
    <row r="71" spans="2:5" x14ac:dyDescent="0.25">
      <c r="B71" s="5"/>
      <c r="C71" s="6"/>
      <c r="D71" s="6"/>
      <c r="E71" s="9"/>
    </row>
    <row r="73" spans="2:5" x14ac:dyDescent="0.25">
      <c r="B73" s="19" t="s">
        <v>31</v>
      </c>
      <c r="C73" s="20"/>
      <c r="D73" s="20"/>
      <c r="E73" s="21"/>
    </row>
    <row r="74" spans="2:5" x14ac:dyDescent="0.25">
      <c r="B74" s="3" t="s">
        <v>18</v>
      </c>
      <c r="C74" s="22"/>
      <c r="D74" s="17"/>
      <c r="E74" s="17"/>
    </row>
    <row r="75" spans="2:5" ht="30" x14ac:dyDescent="0.25">
      <c r="B75" s="12" t="s">
        <v>29</v>
      </c>
      <c r="C75" s="16">
        <f>+C3</f>
        <v>2022</v>
      </c>
      <c r="D75" s="16">
        <f>+D3</f>
        <v>2023</v>
      </c>
      <c r="E75" s="67" t="str">
        <f>+E3</f>
        <v>Year 3/
Projected</v>
      </c>
    </row>
    <row r="76" spans="2:5" x14ac:dyDescent="0.25">
      <c r="B76" s="4"/>
      <c r="C76" s="14"/>
      <c r="D76" s="14"/>
      <c r="E76" s="15"/>
    </row>
    <row r="77" spans="2:5" x14ac:dyDescent="0.25">
      <c r="B77" s="10" t="s">
        <v>19</v>
      </c>
      <c r="C77" s="11"/>
      <c r="D77" s="11"/>
      <c r="E77" s="11"/>
    </row>
    <row r="78" spans="2:5" x14ac:dyDescent="0.25">
      <c r="B78" s="18" t="s">
        <v>20</v>
      </c>
      <c r="C78" s="11"/>
      <c r="D78" s="11"/>
      <c r="E78" s="11"/>
    </row>
    <row r="79" spans="2:5" x14ac:dyDescent="0.25">
      <c r="B79" s="18" t="s">
        <v>21</v>
      </c>
      <c r="C79" s="11"/>
      <c r="D79" s="11"/>
      <c r="E79" s="11"/>
    </row>
    <row r="80" spans="2:5" x14ac:dyDescent="0.25">
      <c r="B80" s="18" t="s">
        <v>22</v>
      </c>
      <c r="C80" s="11"/>
      <c r="D80" s="11"/>
      <c r="E80" s="11"/>
    </row>
    <row r="81" spans="2:5" x14ac:dyDescent="0.25">
      <c r="B81" s="18" t="s">
        <v>24</v>
      </c>
      <c r="C81" s="11"/>
      <c r="D81" s="11"/>
      <c r="E81" s="11"/>
    </row>
    <row r="82" spans="2:5" x14ac:dyDescent="0.25">
      <c r="B82" s="12" t="s">
        <v>23</v>
      </c>
      <c r="C82" s="13">
        <f t="shared" ref="C82:D82" si="10">SUM(C77:C81)</f>
        <v>0</v>
      </c>
      <c r="D82" s="13">
        <f t="shared" si="10"/>
        <v>0</v>
      </c>
      <c r="E82" s="13">
        <f>SUM(E77:E81)</f>
        <v>0</v>
      </c>
    </row>
    <row r="83" spans="2:5" x14ac:dyDescent="0.25">
      <c r="B83" s="3"/>
      <c r="C83" s="2"/>
      <c r="D83" s="2"/>
      <c r="E83" s="8"/>
    </row>
    <row r="84" spans="2:5" x14ac:dyDescent="0.25">
      <c r="B84" s="10" t="s">
        <v>8</v>
      </c>
      <c r="C84" s="11"/>
      <c r="D84" s="11"/>
      <c r="E84" s="11"/>
    </row>
    <row r="85" spans="2:5" x14ac:dyDescent="0.25">
      <c r="B85" s="3"/>
      <c r="C85" s="2"/>
      <c r="D85" s="2"/>
      <c r="E85" s="8"/>
    </row>
    <row r="86" spans="2:5" x14ac:dyDescent="0.25">
      <c r="B86" s="12" t="s">
        <v>26</v>
      </c>
      <c r="C86" s="13">
        <f t="shared" ref="C86:D86" si="11">+C82-C84</f>
        <v>0</v>
      </c>
      <c r="D86" s="13">
        <f t="shared" si="11"/>
        <v>0</v>
      </c>
      <c r="E86" s="13">
        <f>+E82-E84</f>
        <v>0</v>
      </c>
    </row>
    <row r="87" spans="2:5" x14ac:dyDescent="0.25">
      <c r="B87" s="5"/>
      <c r="C87" s="6"/>
      <c r="D87" s="6"/>
      <c r="E87" s="9"/>
    </row>
    <row r="89" spans="2:5" x14ac:dyDescent="0.25">
      <c r="B89" s="19" t="s">
        <v>32</v>
      </c>
      <c r="C89" s="20"/>
      <c r="D89" s="20"/>
      <c r="E89" s="21"/>
    </row>
    <row r="90" spans="2:5" x14ac:dyDescent="0.25">
      <c r="B90" s="3" t="s">
        <v>18</v>
      </c>
      <c r="C90" s="22"/>
      <c r="D90" s="17"/>
      <c r="E90" s="17"/>
    </row>
    <row r="91" spans="2:5" ht="30" x14ac:dyDescent="0.25">
      <c r="B91" s="12" t="s">
        <v>29</v>
      </c>
      <c r="C91" s="16">
        <f>+C3</f>
        <v>2022</v>
      </c>
      <c r="D91" s="16">
        <f>+D3</f>
        <v>2023</v>
      </c>
      <c r="E91" s="67" t="str">
        <f>+E3</f>
        <v>Year 3/
Projected</v>
      </c>
    </row>
    <row r="92" spans="2:5" x14ac:dyDescent="0.25">
      <c r="B92" s="4"/>
      <c r="C92" s="14"/>
      <c r="D92" s="14"/>
      <c r="E92" s="15"/>
    </row>
    <row r="93" spans="2:5" x14ac:dyDescent="0.25">
      <c r="B93" s="10" t="s">
        <v>19</v>
      </c>
      <c r="C93" s="11"/>
      <c r="D93" s="11"/>
      <c r="E93" s="11"/>
    </row>
    <row r="94" spans="2:5" x14ac:dyDescent="0.25">
      <c r="B94" s="18" t="s">
        <v>20</v>
      </c>
      <c r="C94" s="11"/>
      <c r="D94" s="11"/>
      <c r="E94" s="11"/>
    </row>
    <row r="95" spans="2:5" x14ac:dyDescent="0.25">
      <c r="B95" s="18" t="s">
        <v>21</v>
      </c>
      <c r="C95" s="11"/>
      <c r="D95" s="11"/>
      <c r="E95" s="11"/>
    </row>
    <row r="96" spans="2:5" x14ac:dyDescent="0.25">
      <c r="B96" s="18" t="s">
        <v>22</v>
      </c>
      <c r="C96" s="11"/>
      <c r="D96" s="11"/>
      <c r="E96" s="11"/>
    </row>
    <row r="97" spans="2:5" x14ac:dyDescent="0.25">
      <c r="B97" s="18" t="s">
        <v>24</v>
      </c>
      <c r="C97" s="11"/>
      <c r="D97" s="11"/>
      <c r="E97" s="11"/>
    </row>
    <row r="98" spans="2:5" x14ac:dyDescent="0.25">
      <c r="B98" s="12" t="s">
        <v>23</v>
      </c>
      <c r="C98" s="13">
        <f t="shared" ref="C98:D98" si="12">SUM(C93:C97)</f>
        <v>0</v>
      </c>
      <c r="D98" s="13">
        <f t="shared" si="12"/>
        <v>0</v>
      </c>
      <c r="E98" s="13">
        <f>SUM(E93:E97)</f>
        <v>0</v>
      </c>
    </row>
    <row r="99" spans="2:5" x14ac:dyDescent="0.25">
      <c r="B99" s="3"/>
      <c r="C99" s="2"/>
      <c r="D99" s="2"/>
      <c r="E99" s="8"/>
    </row>
    <row r="100" spans="2:5" x14ac:dyDescent="0.25">
      <c r="B100" s="10" t="s">
        <v>8</v>
      </c>
      <c r="C100" s="11"/>
      <c r="D100" s="11"/>
      <c r="E100" s="11"/>
    </row>
    <row r="101" spans="2:5" x14ac:dyDescent="0.25">
      <c r="B101" s="3"/>
      <c r="C101" s="2"/>
      <c r="D101" s="2"/>
      <c r="E101" s="8"/>
    </row>
    <row r="102" spans="2:5" x14ac:dyDescent="0.25">
      <c r="B102" s="12" t="s">
        <v>26</v>
      </c>
      <c r="C102" s="13">
        <f t="shared" ref="C102:D102" si="13">+C98-C100</f>
        <v>0</v>
      </c>
      <c r="D102" s="13">
        <f t="shared" si="13"/>
        <v>0</v>
      </c>
      <c r="E102" s="13">
        <f>+E98-E100</f>
        <v>0</v>
      </c>
    </row>
    <row r="103" spans="2:5" x14ac:dyDescent="0.25">
      <c r="B103" s="5"/>
      <c r="C103" s="6"/>
      <c r="D103" s="6"/>
      <c r="E103" s="9"/>
    </row>
  </sheetData>
  <pageMargins left="0.7" right="0.7" top="0.5" bottom="0.5" header="0.3" footer="0.3"/>
  <pageSetup orientation="portrait" horizontalDpi="4294967295" verticalDpi="4294967295" r:id="rId1"/>
  <rowBreaks count="2" manualBreakCount="2">
    <brk id="24" max="16383" man="1"/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58BB5DA04154AB2DDC1506B251849" ma:contentTypeVersion="16" ma:contentTypeDescription="Create a new document." ma:contentTypeScope="" ma:versionID="5d5f38f958ca323744cf71f37814b274">
  <xsd:schema xmlns:xsd="http://www.w3.org/2001/XMLSchema" xmlns:xs="http://www.w3.org/2001/XMLSchema" xmlns:p="http://schemas.microsoft.com/office/2006/metadata/properties" xmlns:ns2="6bc42181-ed0b-4513-8058-7e1234b2fa28" xmlns:ns3="0d50af79-0ddd-4f30-bbd9-0c3ecaf74590" targetNamespace="http://schemas.microsoft.com/office/2006/metadata/properties" ma:root="true" ma:fieldsID="c80fc8a0dc60639e0178f9cf468ba0df" ns2:_="" ns3:_="">
    <xsd:import namespace="6bc42181-ed0b-4513-8058-7e1234b2fa28"/>
    <xsd:import namespace="0d50af79-0ddd-4f30-bbd9-0c3ecaf7459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42181-ed0b-4513-8058-7e1234b2fa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c96bd0f-fec2-4dd1-a91b-78e1b6750149}" ma:internalName="TaxCatchAll" ma:showField="CatchAllData" ma:web="6bc42181-ed0b-4513-8058-7e1234b2fa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af79-0ddd-4f30-bbd9-0c3ecaf745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f2701f0-c06e-4c12-906d-ce72ad831b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c42181-ed0b-4513-8058-7e1234b2fa28" xsi:nil="true"/>
    <lcf76f155ced4ddcb4097134ff3c332f xmlns="0d50af79-0ddd-4f30-bbd9-0c3ecaf74590">
      <Terms xmlns="http://schemas.microsoft.com/office/infopath/2007/PartnerControls"/>
    </lcf76f155ced4ddcb4097134ff3c332f>
    <_dlc_DocId xmlns="6bc42181-ed0b-4513-8058-7e1234b2fa28">UHEMNCS2UJP5-647281013-857027</_dlc_DocId>
    <_dlc_DocIdUrl xmlns="6bc42181-ed0b-4513-8058-7e1234b2fa28">
      <Url>https://northcarolinabank.sharepoint.com/sites/Public/_layouts/15/DocIdRedir.aspx?ID=UHEMNCS2UJP5-647281013-857027</Url>
      <Description>UHEMNCS2UJP5-647281013-857027</Description>
    </_dlc_DocIdUrl>
  </documentManagement>
</p:properties>
</file>

<file path=customXml/itemProps1.xml><?xml version="1.0" encoding="utf-8"?>
<ds:datastoreItem xmlns:ds="http://schemas.openxmlformats.org/officeDocument/2006/customXml" ds:itemID="{5C794F28-CF84-4847-B6B9-37CA7B486052}"/>
</file>

<file path=customXml/itemProps2.xml><?xml version="1.0" encoding="utf-8"?>
<ds:datastoreItem xmlns:ds="http://schemas.openxmlformats.org/officeDocument/2006/customXml" ds:itemID="{5F979BAF-B8F4-4317-9541-559B04D8369E}"/>
</file>

<file path=customXml/itemProps3.xml><?xml version="1.0" encoding="utf-8"?>
<ds:datastoreItem xmlns:ds="http://schemas.openxmlformats.org/officeDocument/2006/customXml" ds:itemID="{E8F73807-4703-4D6F-9086-938D97512617}"/>
</file>

<file path=customXml/itemProps4.xml><?xml version="1.0" encoding="utf-8"?>
<ds:datastoreItem xmlns:ds="http://schemas.openxmlformats.org/officeDocument/2006/customXml" ds:itemID="{17584414-B5C8-4971-B2D9-90F344BE4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Global</vt:lpstr>
      <vt:lpstr>Individual 1</vt:lpstr>
      <vt:lpstr>Individual 2</vt:lpstr>
    </vt:vector>
  </TitlesOfParts>
  <Company>Synovus Financial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Futrell,Kevin W</dc:creator>
  <cp:lastModifiedBy>Futrell,Kevin W</cp:lastModifiedBy>
  <cp:lastPrinted>2018-03-27T13:46:09Z</cp:lastPrinted>
  <dcterms:created xsi:type="dcterms:W3CDTF">2017-11-20T20:55:48Z</dcterms:created>
  <dcterms:modified xsi:type="dcterms:W3CDTF">2024-10-21T14:41:34Z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1022c8-c2d9-4fde-beb6-285d630d38a6_Enabled">
    <vt:lpwstr>true</vt:lpwstr>
  </property>
  <property fmtid="{D5CDD505-2E9C-101B-9397-08002B2CF9AE}" pid="3" name="MSIP_Label_091022c8-c2d9-4fde-beb6-285d630d38a6_SetDate">
    <vt:lpwstr>2022-08-19T16:11:01Z</vt:lpwstr>
  </property>
  <property fmtid="{D5CDD505-2E9C-101B-9397-08002B2CF9AE}" pid="4" name="MSIP_Label_091022c8-c2d9-4fde-beb6-285d630d38a6_Method">
    <vt:lpwstr>Standard</vt:lpwstr>
  </property>
  <property fmtid="{D5CDD505-2E9C-101B-9397-08002B2CF9AE}" pid="5" name="MSIP_Label_091022c8-c2d9-4fde-beb6-285d630d38a6_Name">
    <vt:lpwstr>Internal Use Only (Not Protected)</vt:lpwstr>
  </property>
  <property fmtid="{D5CDD505-2E9C-101B-9397-08002B2CF9AE}" pid="6" name="MSIP_Label_091022c8-c2d9-4fde-beb6-285d630d38a6_SiteId">
    <vt:lpwstr>28db3595-d311-4e14-b40c-0ca2d9182088</vt:lpwstr>
  </property>
  <property fmtid="{D5CDD505-2E9C-101B-9397-08002B2CF9AE}" pid="7" name="MSIP_Label_091022c8-c2d9-4fde-beb6-285d630d38a6_ActionId">
    <vt:lpwstr>b2a46602-93e0-4a03-93a6-af156bbd0b62</vt:lpwstr>
  </property>
  <property fmtid="{D5CDD505-2E9C-101B-9397-08002B2CF9AE}" pid="8" name="MSIP_Label_091022c8-c2d9-4fde-beb6-285d630d38a6_ContentBits">
    <vt:lpwstr>0</vt:lpwstr>
  </property>
  <property fmtid="{D5CDD505-2E9C-101B-9397-08002B2CF9AE}" pid="9" name="ContentTypeId">
    <vt:lpwstr>0x01010061958BB5DA04154AB2DDC1506B251849</vt:lpwstr>
  </property>
  <property fmtid="{D5CDD505-2E9C-101B-9397-08002B2CF9AE}" pid="10" name="_dlc_DocIdItemGuid">
    <vt:lpwstr>966117be-bb3e-4e64-aff7-cb51cae13d5e</vt:lpwstr>
  </property>
</Properties>
</file>